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7410" windowWidth="7725" windowHeight="7905" activeTab="3"/>
  </bookViews>
  <sheets>
    <sheet name="IS" sheetId="1" r:id="rId1"/>
    <sheet name="BS" sheetId="2" r:id="rId2"/>
    <sheet name="STE" sheetId="3" r:id="rId3"/>
    <sheet name="CF" sheetId="4" r:id="rId4"/>
    <sheet name="Notes" sheetId="5" r:id="rId5"/>
    <sheet name="WORKINGS-to hide later" sheetId="6" state="hidden" r:id="rId6"/>
    <sheet name="WA-to hide later" sheetId="7" state="hidden" r:id="rId7"/>
    <sheet name="Sheet1" sheetId="8" state="hidden" r:id="rId8"/>
  </sheets>
  <externalReferences>
    <externalReference r:id="rId11"/>
    <externalReference r:id="rId12"/>
  </externalReferences>
  <definedNames>
    <definedName name="\a">#REF!</definedName>
    <definedName name="_Fill" hidden="1">'[1]Office'!#REF!</definedName>
    <definedName name="_LP2">#REF!</definedName>
    <definedName name="_Order1" hidden="1">255</definedName>
    <definedName name="_Order2" hidden="1">255</definedName>
    <definedName name="_TV2">#REF!</definedName>
    <definedName name="a">#REF!</definedName>
    <definedName name="Current">#REF!</definedName>
    <definedName name="END">#REF!</definedName>
    <definedName name="FST">#REF!</definedName>
    <definedName name="i">#REF!</definedName>
    <definedName name="ii">#REF!</definedName>
    <definedName name="iii">#REF!</definedName>
    <definedName name="iv">#REF!</definedName>
    <definedName name="ix">#REF!</definedName>
    <definedName name="LOP">#REF!</definedName>
    <definedName name="_xlnm.Print_Area" localSheetId="1">'BS'!$A$1:$F$76</definedName>
    <definedName name="_xlnm.Print_Area" localSheetId="3">'CF'!$A$1:$E$81</definedName>
    <definedName name="_xlnm.Print_Area" localSheetId="0">'IS'!$A$1:$J$60</definedName>
    <definedName name="_xlnm.Print_Area" localSheetId="4">'Notes'!$A$1:$N$231</definedName>
    <definedName name="_xlnm.Print_Area" localSheetId="2">'STE'!$A$1:$J$44</definedName>
    <definedName name="_xlnm.Print_Area" localSheetId="5">'WORKINGS-to hide later'!$A$1:$N$53</definedName>
    <definedName name="Print_Area_MI">'[2]indicator'!$A$31:$J$88</definedName>
    <definedName name="Prior">#REF!</definedName>
    <definedName name="Project___Dataran_Putra">#REF!</definedName>
    <definedName name="S">#REF!</definedName>
    <definedName name="v">#REF!</definedName>
    <definedName name="vi">#REF!</definedName>
    <definedName name="vii">#REF!</definedName>
    <definedName name="viii">#REF!</definedName>
    <definedName name="x">#REF!</definedName>
    <definedName name="xi">#REF!</definedName>
    <definedName name="xii">#REF!</definedName>
    <definedName name="xiii">#REF!</definedName>
    <definedName name="xiv">#REF!</definedName>
    <definedName name="xix">#REF!</definedName>
    <definedName name="xv">#REF!</definedName>
    <definedName name="xvi">#REF!</definedName>
    <definedName name="xvii">#REF!</definedName>
    <definedName name="xviii">#REF!</definedName>
    <definedName name="xx">#REF!</definedName>
    <definedName name="xxi">#REF!</definedName>
    <definedName name="xxii">#REF!</definedName>
    <definedName name="Z_EFEE9F44_D9C6_11D1_B555_0060940C8B94_.wvu.FilterData" hidden="1">#REF!</definedName>
    <definedName name="Z_EFEE9F44_D9C6_11D1_B555_0060940C8B94_.wvu.PrintTitles" hidden="1">#REF!</definedName>
  </definedNames>
  <calcPr fullCalcOnLoad="1"/>
</workbook>
</file>

<file path=xl/sharedStrings.xml><?xml version="1.0" encoding="utf-8"?>
<sst xmlns="http://schemas.openxmlformats.org/spreadsheetml/2006/main" count="495" uniqueCount="386">
  <si>
    <t>All borrowings are denominated in Ringgit Malaysia.</t>
  </si>
  <si>
    <t xml:space="preserve">Changes in the Composition of the Group  </t>
  </si>
  <si>
    <t xml:space="preserve">Contingent Liabilities or Contingent Assets </t>
  </si>
  <si>
    <t xml:space="preserve">Capital Commitments </t>
  </si>
  <si>
    <t xml:space="preserve">Off Balance Sheet Financial Instruments </t>
  </si>
  <si>
    <t>There is no off balance sheet financial instruments as at the date of this quarterly report.</t>
  </si>
  <si>
    <t xml:space="preserve">Material Litigations </t>
  </si>
  <si>
    <t xml:space="preserve">The Group is not engaged in any material litigation either as plaintiff or defendant and the Directors do not have any knowledge of any proceedings pending or threatened against the Group as at the date of this quarterly report. </t>
  </si>
  <si>
    <t>Group Borrowings and Debt Securities</t>
  </si>
  <si>
    <t>(a)</t>
  </si>
  <si>
    <t>Basic earnings per share</t>
  </si>
  <si>
    <t xml:space="preserve">   Depreciation </t>
  </si>
  <si>
    <t xml:space="preserve">   Amortisation</t>
  </si>
  <si>
    <t>AS AT</t>
  </si>
  <si>
    <t>RM</t>
  </si>
  <si>
    <t>CURRENT ASSETS</t>
  </si>
  <si>
    <t>INDIVIDUAL QUARTER</t>
  </si>
  <si>
    <t>CUMULATIVE QUARTER</t>
  </si>
  <si>
    <t>REVENUE</t>
  </si>
  <si>
    <t>COST OF SALES</t>
  </si>
  <si>
    <t>TAXATION</t>
  </si>
  <si>
    <t>CASH FLOWS FROM OPERATING ACTIVITIES</t>
  </si>
  <si>
    <t xml:space="preserve">   Interest expenses</t>
  </si>
  <si>
    <t>Operating profit before working capital changes</t>
  </si>
  <si>
    <t xml:space="preserve">   Purchase of property, plant and equipment</t>
  </si>
  <si>
    <t>Distributable</t>
  </si>
  <si>
    <t>Share</t>
  </si>
  <si>
    <t>Retained</t>
  </si>
  <si>
    <t>Capital</t>
  </si>
  <si>
    <t>Total</t>
  </si>
  <si>
    <t>CASH FLOWS FROM FINANCING ACTIVITIES</t>
  </si>
  <si>
    <t>OTHER INCOME</t>
  </si>
  <si>
    <t xml:space="preserve">CONDENSED CONSOLIDATED BALANCE SHEETS </t>
  </si>
  <si>
    <t>CONDENSED CONSOLIDATED STATEMENT OF CHANGES IN EQUITY</t>
  </si>
  <si>
    <t>CONDENSED CONSOLIDATED CASH FLOW STATEMENTS</t>
  </si>
  <si>
    <t>CASH FLOWS FROM INVESTING ACTIVITIES</t>
  </si>
  <si>
    <t>Net cash used in investing activities</t>
  </si>
  <si>
    <t>Number of ordinary shares at RM0.10 sen par each</t>
  </si>
  <si>
    <t>Premium</t>
  </si>
  <si>
    <t xml:space="preserve">     Cash and bank balances</t>
  </si>
  <si>
    <t>Profit before tax</t>
  </si>
  <si>
    <t>(THE FIGURES HAVE NOT BEEN AUDITED)</t>
  </si>
  <si>
    <t xml:space="preserve">                                                                                                               </t>
  </si>
  <si>
    <t>3 MONTHS PERIOD ENDED</t>
  </si>
  <si>
    <t>ATTRIBUTABLE TO :</t>
  </si>
  <si>
    <t>Earnings per share attributable to ordinary</t>
  </si>
  <si>
    <t xml:space="preserve">  ordinary equity holders of the parent</t>
  </si>
  <si>
    <t xml:space="preserve">  - Basic (sen)</t>
  </si>
  <si>
    <t xml:space="preserve">  - Diluted (sen)</t>
  </si>
  <si>
    <t>AUDITED</t>
  </si>
  <si>
    <t>UNAUDITED</t>
  </si>
  <si>
    <t>NON-CURRENT ASSETS</t>
  </si>
  <si>
    <t>ASSETS</t>
  </si>
  <si>
    <t>TOTAL  ASSETS</t>
  </si>
  <si>
    <t>EQUITY AND LIABILITIES</t>
  </si>
  <si>
    <t>EQUITY ATTRIBUTABLE TO ORDINARY EQUITY</t>
  </si>
  <si>
    <t>TOTAL  EQUITY</t>
  </si>
  <si>
    <t>CURRENT  LIABILITIES</t>
  </si>
  <si>
    <t>Trade receivables</t>
  </si>
  <si>
    <t>Cash and bank balances</t>
  </si>
  <si>
    <t>TOTAL  LIABILITIES</t>
  </si>
  <si>
    <t>TOTAL  EQUITY AND LIABILITIES</t>
  </si>
  <si>
    <t>Net Assets per share attributable to ordinary</t>
  </si>
  <si>
    <t>Non-Distributable</t>
  </si>
  <si>
    <t>Sub-total</t>
  </si>
  <si>
    <t>Minority</t>
  </si>
  <si>
    <t>Interest</t>
  </si>
  <si>
    <t>Equity</t>
  </si>
  <si>
    <t>ADMINISTRATIVE  EXPENSES</t>
  </si>
  <si>
    <t>Goodwill on consolidation</t>
  </si>
  <si>
    <t>Intangible assets</t>
  </si>
  <si>
    <t>Share capital</t>
  </si>
  <si>
    <t/>
  </si>
  <si>
    <t>Hire purchase payables</t>
  </si>
  <si>
    <t>Other payables and accruals</t>
  </si>
  <si>
    <t>(Company no.  659523-T)</t>
  </si>
  <si>
    <t xml:space="preserve">   Interest paid</t>
  </si>
  <si>
    <t xml:space="preserve">  HOLDERS OF THE COMPANY</t>
  </si>
  <si>
    <t xml:space="preserve">   Repayment of hire purchase payables</t>
  </si>
  <si>
    <t>A1</t>
  </si>
  <si>
    <t>A2</t>
  </si>
  <si>
    <t>A3</t>
  </si>
  <si>
    <t>A4</t>
  </si>
  <si>
    <t>A5</t>
  </si>
  <si>
    <t>A6</t>
  </si>
  <si>
    <t>A7</t>
  </si>
  <si>
    <t>A8</t>
  </si>
  <si>
    <t>A9</t>
  </si>
  <si>
    <t xml:space="preserve"> Total Revenue</t>
  </si>
  <si>
    <t>A10</t>
  </si>
  <si>
    <t>A11</t>
  </si>
  <si>
    <t>A12</t>
  </si>
  <si>
    <t>A13</t>
  </si>
  <si>
    <t>RM'000</t>
  </si>
  <si>
    <t>Quarter</t>
  </si>
  <si>
    <t>B2</t>
  </si>
  <si>
    <t>Current</t>
  </si>
  <si>
    <t>B3</t>
  </si>
  <si>
    <t>B4</t>
  </si>
  <si>
    <t>B5</t>
  </si>
  <si>
    <t>B6</t>
  </si>
  <si>
    <t>B7</t>
  </si>
  <si>
    <t>B8</t>
  </si>
  <si>
    <t>B9</t>
  </si>
  <si>
    <t>B10</t>
  </si>
  <si>
    <t>B11</t>
  </si>
  <si>
    <t>B12</t>
  </si>
  <si>
    <t>Fully diluted earnings per share</t>
  </si>
  <si>
    <t>(b)</t>
  </si>
  <si>
    <t>B13</t>
  </si>
  <si>
    <t xml:space="preserve">B14  </t>
  </si>
  <si>
    <t>Note:</t>
  </si>
  <si>
    <t>Adjustments for:</t>
  </si>
  <si>
    <t>Changes in working capital</t>
  </si>
  <si>
    <t>Net cash generated from operating activities</t>
  </si>
  <si>
    <t>Net cash (used in)/generated from financing activities</t>
  </si>
  <si>
    <t>Property, plant &amp; equipment</t>
  </si>
  <si>
    <t>Trade payables</t>
  </si>
  <si>
    <t>Material change in the profit before tax for the current quarter as compared with the immediate preceding quarter</t>
  </si>
  <si>
    <t>The Group has no dilutive potential ordinary shares. As such, no dilutive effect on the earnings per share of the Group.</t>
  </si>
  <si>
    <t>Cumulative</t>
  </si>
  <si>
    <t>Audit Report of the preceding Annual Financial Statements</t>
  </si>
  <si>
    <t xml:space="preserve">Seasonal or Cyclical Factors  </t>
  </si>
  <si>
    <t xml:space="preserve">The Group’s operations were not materially affected by seasonal or cyclical changes during the quarter under review.   
</t>
  </si>
  <si>
    <t xml:space="preserve">Changes in estimates </t>
  </si>
  <si>
    <t xml:space="preserve">There were no changes in estimates of amounts reported that have a material effect on the results for the current quarter and financial year-to-date. </t>
  </si>
  <si>
    <t>Debt and equity securities</t>
  </si>
  <si>
    <t xml:space="preserve">Valuation of Property, Plant and Equipment </t>
  </si>
  <si>
    <t>Dividend Paid</t>
  </si>
  <si>
    <t>Basis of Preparation</t>
  </si>
  <si>
    <t>Unusual Items Affecting Assets, Liabilities, Equity, Net Income or Cash Flows</t>
  </si>
  <si>
    <t xml:space="preserve">Segmental Information </t>
  </si>
  <si>
    <t>Dividend</t>
  </si>
  <si>
    <t xml:space="preserve">Status of Utilisation of Proceeds </t>
  </si>
  <si>
    <t xml:space="preserve">Status of corporate proposals announced but not yet completed </t>
  </si>
  <si>
    <t xml:space="preserve">Purchase and Disposal of Quoted Securities  </t>
  </si>
  <si>
    <t>There was no purchase or disposal of quoted securities during the current quarter and financial year-to-date.</t>
  </si>
  <si>
    <t>Prospects for the current financial year</t>
  </si>
  <si>
    <t>Variance of actual profit from Profit forecast and Profit Guarantee</t>
  </si>
  <si>
    <t xml:space="preserve">Review of Performance  </t>
  </si>
  <si>
    <t xml:space="preserve">B1     </t>
  </si>
  <si>
    <t xml:space="preserve">Material Events Subsequent to the end of the current quarter </t>
  </si>
  <si>
    <t xml:space="preserve">Profit on Sale of Unquoted Investments and/or Properties </t>
  </si>
  <si>
    <t>Basic earnings per ordinary shares (sen)</t>
  </si>
  <si>
    <t xml:space="preserve">   Receivables </t>
  </si>
  <si>
    <t xml:space="preserve">   Development costs </t>
  </si>
  <si>
    <t xml:space="preserve">   Payables </t>
  </si>
  <si>
    <t>Tax paid</t>
  </si>
  <si>
    <t>EQUITY HOLDERS OF THE COMPANY</t>
  </si>
  <si>
    <t>MINORITY INTEREST</t>
  </si>
  <si>
    <t>31 DECEMBER 2007</t>
  </si>
  <si>
    <t>Share premium</t>
  </si>
  <si>
    <t>Retained earnings</t>
  </si>
  <si>
    <t>Currency exchange difference</t>
  </si>
  <si>
    <t>The unaudited condensed consolidated income statements should be read in conjunction with the notes to the interim financial report and the audited financial statements of the Group for the financial year ended 31 December 2007.</t>
  </si>
  <si>
    <t>The unaudited condensed consolidated balance sheet should be read in conjunction with the notes to the interim financial report and the audited financial statements of the Group for the financial year ended 31 December 2007.</t>
  </si>
  <si>
    <t>The unaudited condensed consolidated statement of changes in equity should be read in conjunction with the notes to the interim financial report and the audited financial statements of the Group for the financial year ended 31 December 2007.</t>
  </si>
  <si>
    <t>The unaudited condensed consolidated cash flow should be read in conjunction with the notes to the interim financial report and the audited financial statements of the Group for the financial year ended 31 December 2007.</t>
  </si>
  <si>
    <t>Inventories</t>
  </si>
  <si>
    <t>Work-in-progress</t>
  </si>
  <si>
    <t>Deferred tax liabilities</t>
  </si>
  <si>
    <t>Tax payable</t>
  </si>
  <si>
    <t>Development costs</t>
  </si>
  <si>
    <t>Foreign</t>
  </si>
  <si>
    <t>Currency</t>
  </si>
  <si>
    <t>Translation</t>
  </si>
  <si>
    <t>Earnings</t>
  </si>
  <si>
    <t xml:space="preserve">   Work-in-progress</t>
  </si>
  <si>
    <t xml:space="preserve">The audit report for the annual financial statements of the Group for the FYE 31 December 2007 was not subject to any qualification. </t>
  </si>
  <si>
    <t>No dividend was paid during the financial year-to-date.</t>
  </si>
  <si>
    <t>There is no dividend has been declared for the current quarter.</t>
  </si>
  <si>
    <t>Other receivables, prepayments &amp; deposits</t>
  </si>
  <si>
    <t>Amount owing by a related company</t>
  </si>
  <si>
    <t>Deposits placed with licensed bank</t>
  </si>
  <si>
    <t>Reserve</t>
  </si>
  <si>
    <t>Cash (used in)/generated from operations</t>
  </si>
  <si>
    <t>Net cash used in from financing activities</t>
  </si>
  <si>
    <t>NON-CURRENT LIABILITIES</t>
  </si>
  <si>
    <t xml:space="preserve">   Interest  income</t>
  </si>
  <si>
    <t>Intellectual property rights</t>
  </si>
  <si>
    <t>Foreign currency translation reserve</t>
  </si>
  <si>
    <t xml:space="preserve">   Allowance for doubtful debts written back</t>
  </si>
  <si>
    <t xml:space="preserve">Only the segmental analysis for revenue is available by products and services and region as the company’s accounting system was not set up to analyse profitability due to the sharing of resources. </t>
  </si>
  <si>
    <t xml:space="preserve">CONDENSED CONSOLIDATED INCOME STATEMENT </t>
  </si>
  <si>
    <t xml:space="preserve">     Attributable to Equity Holders of the Parent</t>
  </si>
  <si>
    <t>As  at 1 January 2007</t>
  </si>
  <si>
    <t>As  at 1 January 2008</t>
  </si>
  <si>
    <t>NOTES TO THE UNAUDITED INTERIM FINANCIAL REPORT</t>
  </si>
  <si>
    <t xml:space="preserve">PART A - EXPLANATORY NOTES PURSUANT TO FRS 134 </t>
  </si>
  <si>
    <t>PART B - EXPLANATORY NOTES PURSUANT TO APPENDIX 9B  OF  THE LISTING</t>
  </si>
  <si>
    <t>REQUIREMENTS OF BURSA SECURITIES FOR THE MESDAQ MARKET</t>
  </si>
  <si>
    <t>Net  decrease in cash and  cash equivalents</t>
  </si>
  <si>
    <t>Opening balance  of cash and cash equivalents</t>
  </si>
  <si>
    <t>Closing balance  of cash and cash equivalents</t>
  </si>
  <si>
    <t xml:space="preserve">Cash and cash equivalents </t>
  </si>
  <si>
    <t>Current quarter</t>
  </si>
  <si>
    <t>Year-to-date</t>
  </si>
  <si>
    <t xml:space="preserve">Malaysia </t>
  </si>
  <si>
    <t>Overdraft</t>
  </si>
  <si>
    <t>Total borrowings</t>
  </si>
  <si>
    <t>GROSS PROFIT / (LOSS)</t>
  </si>
  <si>
    <t>Bank overdraft</t>
  </si>
  <si>
    <t>Minority interest</t>
  </si>
  <si>
    <t>Acquisition of subsidiary</t>
  </si>
  <si>
    <t>(b)       Analysis of  revenue by geographical areas</t>
  </si>
  <si>
    <t>(a)       Analysis of  revenue by product categories</t>
  </si>
  <si>
    <t>The rest of this page has been intentionally left blank.</t>
  </si>
  <si>
    <t>There were no material changes in the composition of the Group for the current quarter under review other than those disclosed below :-</t>
  </si>
  <si>
    <r>
      <t xml:space="preserve">Income Tax Expenses </t>
    </r>
    <r>
      <rPr>
        <sz val="10"/>
        <rFont val="Times New Roman"/>
        <family val="1"/>
      </rPr>
      <t xml:space="preserve"> </t>
    </r>
  </si>
  <si>
    <t>Income tax</t>
  </si>
  <si>
    <t>Current tax</t>
  </si>
  <si>
    <t>(Over) / under provision of tax in  prior year</t>
  </si>
  <si>
    <t>As at</t>
  </si>
  <si>
    <t>Secured short -term</t>
  </si>
  <si>
    <t>Weighted average no. of ordinary shares of</t>
  </si>
  <si>
    <t xml:space="preserve">   RM0.10 each ('000)</t>
  </si>
  <si>
    <t>3 months ended</t>
  </si>
  <si>
    <t xml:space="preserve">      equity holders of the parent (sen)</t>
  </si>
  <si>
    <t xml:space="preserve">   Inventories</t>
  </si>
  <si>
    <t>PRE-ACQUISITION PROFIT ADJUSTMENT</t>
  </si>
  <si>
    <t xml:space="preserve">Overseas </t>
  </si>
  <si>
    <t>Sales of software &amp; related services</t>
  </si>
  <si>
    <t>Consulting &amp; outsourcing services</t>
  </si>
  <si>
    <t>Learning &amp; development programmes</t>
  </si>
  <si>
    <t>Learning resources products</t>
  </si>
  <si>
    <t xml:space="preserve">      Overdraft</t>
  </si>
  <si>
    <t xml:space="preserve">     Fixed deposits with licenced bank</t>
  </si>
  <si>
    <t xml:space="preserve">   Technical implementation fees</t>
  </si>
  <si>
    <t xml:space="preserve">   Annual maintenance charges</t>
  </si>
  <si>
    <t xml:space="preserve">   Training Power</t>
  </si>
  <si>
    <t xml:space="preserve">   HRD Webvarsity</t>
  </si>
  <si>
    <t xml:space="preserve">   Trainers Virtual Campus</t>
  </si>
  <si>
    <t xml:space="preserve">   Competency Power</t>
  </si>
  <si>
    <t xml:space="preserve">   HRD Power.net</t>
  </si>
  <si>
    <t xml:space="preserve">   E-Appraisal</t>
  </si>
  <si>
    <t xml:space="preserve">   Asia</t>
  </si>
  <si>
    <t xml:space="preserve">   Australia</t>
  </si>
  <si>
    <t xml:space="preserve">   USA</t>
  </si>
  <si>
    <t xml:space="preserve">   Africa</t>
  </si>
  <si>
    <t xml:space="preserve">   Middle East</t>
  </si>
  <si>
    <t xml:space="preserve">   Europe</t>
  </si>
  <si>
    <t>Profit / (loss)  attributable to ordinary equity holders of the parent  (RM'000)</t>
  </si>
  <si>
    <t>A</t>
  </si>
  <si>
    <t>B</t>
  </si>
  <si>
    <t>A/B X 100 sen</t>
  </si>
  <si>
    <t>FRS 107, Cash flow Statements</t>
  </si>
  <si>
    <t>FRS 111, Construction Contracts</t>
  </si>
  <si>
    <t>FRS 112, Income Taxes</t>
  </si>
  <si>
    <t>FRS 118, Revenue</t>
  </si>
  <si>
    <t>FRS 120, Accounting for Government Grants and Disclosure of Government Assistance</t>
  </si>
  <si>
    <t xml:space="preserve">FRS 134, Interim Financial Reporting </t>
  </si>
  <si>
    <t>FRS 137, Provisions, Contingent Liabilities and Contingent  Assets</t>
  </si>
  <si>
    <t>Amendment to FRS 121, The Effects of Changes in Foreign Exchange Rates - Net Investment in a Foreign Operation</t>
  </si>
  <si>
    <t>IC Interpretation 1, Changes in Existing Decommissioning, Restoration and Similar Liabilities</t>
  </si>
  <si>
    <t>IC Interpretation 2, Member's Shares in Co-operative Entities and Similar Instruments</t>
  </si>
  <si>
    <t>IC Interpretation 5, Rights to Interests arising from Decommissioning, Restoration and Environmental Rehabilitation Funds</t>
  </si>
  <si>
    <t>IC Interpretation 6, Liabilities arising from Participating in a Specific Market - Waste Electrical and Electronic Equipment</t>
  </si>
  <si>
    <t>IC Interpretation 7, Applying the Restatement Approach under FRS 129, Financial Reporting in Hyperinflationary Economies</t>
  </si>
  <si>
    <t>IC Interpretation 8, Scope of FRS 2</t>
  </si>
  <si>
    <t xml:space="preserve"> </t>
  </si>
  <si>
    <t>FOR THE QUARTER AND 12  MONTHS ENDED 31 DECEMBER  2008</t>
  </si>
  <si>
    <t>12  MONTHS PERIOD ENDED</t>
  </si>
  <si>
    <t>31  DEC 2008</t>
  </si>
  <si>
    <t>31  DEC 2007</t>
  </si>
  <si>
    <t>FINANCE COSTS</t>
  </si>
  <si>
    <t>SHARE OF LOSS OF AN ASSOCIATE</t>
  </si>
  <si>
    <t xml:space="preserve">NEGATIVE GOODWILL ARISING FROM </t>
  </si>
  <si>
    <t xml:space="preserve">    ACQUISITION  OF  A  SUBSIDIARY COMPANY</t>
  </si>
  <si>
    <t>PROFIT / (LOSS)  BEFORE TAXATION</t>
  </si>
  <si>
    <t>PROFIT / (LOSS)   FOR THE FINANCIAL YEAR</t>
  </si>
  <si>
    <t>30SEP 2008</t>
  </si>
  <si>
    <t>CUMULATIVE</t>
  </si>
  <si>
    <t>3 MONTHS TO</t>
  </si>
  <si>
    <t>A-B</t>
  </si>
  <si>
    <t>I</t>
  </si>
  <si>
    <t>II</t>
  </si>
  <si>
    <t>I-II</t>
  </si>
  <si>
    <t>30SEP 2007</t>
  </si>
  <si>
    <t>9 MONTHS</t>
  </si>
  <si>
    <t>AS AT  31 DECEMBER  2008</t>
  </si>
  <si>
    <t>FOR  12 MONTHS   ENDED  3I DECEMBER   2008</t>
  </si>
  <si>
    <t>As at 31 December  2007</t>
  </si>
  <si>
    <t>Reversal of listing expenses</t>
  </si>
  <si>
    <t>Foreign currency translation</t>
  </si>
  <si>
    <t>Profit for the financial year</t>
  </si>
  <si>
    <t xml:space="preserve"> FOR  12  MONTHS  ENDED 31 DECEMBER   2008</t>
  </si>
  <si>
    <t>31 DECEMBER 2008</t>
  </si>
  <si>
    <t>CORRESPONDING YEAR</t>
  </si>
  <si>
    <t xml:space="preserve"> ENDED</t>
  </si>
  <si>
    <t>CURRENT YEAR</t>
  </si>
  <si>
    <t xml:space="preserve">   Allowance for doubtful debts </t>
  </si>
  <si>
    <t xml:space="preserve">   Property, plant &amp; equipment written off</t>
  </si>
  <si>
    <t xml:space="preserve">    Goodwill arising from acquisition of a subsidiary</t>
  </si>
  <si>
    <t xml:space="preserve">   Share of loss of an associate</t>
  </si>
  <si>
    <t xml:space="preserve">    Interest  expenses</t>
  </si>
  <si>
    <t xml:space="preserve">    Interest  income</t>
  </si>
  <si>
    <t xml:space="preserve">   Investment in subsidiaries</t>
  </si>
  <si>
    <t xml:space="preserve">   Investment in unquoted shares</t>
  </si>
  <si>
    <t xml:space="preserve">   Proceeds from disposal of property, plant &amp; equipment</t>
  </si>
  <si>
    <t xml:space="preserve">   Dividend paid</t>
  </si>
  <si>
    <t xml:space="preserve">   Net change in amounts owing to related parties</t>
  </si>
  <si>
    <t xml:space="preserve">   Reversal of listing expenses from share premium</t>
  </si>
  <si>
    <t>FOR THE QUARTER ENDED 31 DECEMBER  2008</t>
  </si>
  <si>
    <t>ended 31/12/2008</t>
  </si>
  <si>
    <t>FRS 117, Leases</t>
  </si>
  <si>
    <t>31.12.2008</t>
  </si>
  <si>
    <t>31.12.2007</t>
  </si>
  <si>
    <t>12  months ended</t>
  </si>
  <si>
    <t>No. of Shares</t>
  </si>
  <si>
    <t>No. of days in issue</t>
  </si>
  <si>
    <t>Total no. of days</t>
  </si>
  <si>
    <t>Weighted no. of days</t>
  </si>
  <si>
    <t>Weighted no. of Shares</t>
  </si>
  <si>
    <t>Calculation of Weighted Average No. of Shares as at 31.12.2008</t>
  </si>
  <si>
    <t>Bonus issue on 6.11.2008</t>
  </si>
  <si>
    <t>YTD</t>
  </si>
  <si>
    <t>Quarter 4</t>
  </si>
  <si>
    <t>Corporate Guarantees issued to financial institutions in respect of</t>
  </si>
  <si>
    <t>Save for  the above, there were no changes in the contingent liabilities and contingent assets of the Group, since the last audited accounts as at 31 December 2007.</t>
  </si>
  <si>
    <t>There were no unusual items or events, which affected the assets, liabilities, equity, net income or cash flows of the Group since the last annual audited financial statements other than mentioned below :-</t>
  </si>
  <si>
    <t>Bank Gurantee issued by a subsidiary company in favour of third parties</t>
  </si>
  <si>
    <t>At beginning of year ,</t>
  </si>
  <si>
    <t>1.1.2008</t>
  </si>
  <si>
    <t>Total at 31.12.2008</t>
  </si>
  <si>
    <t xml:space="preserve">The Group has not adopted  FRS 139, Financial Instruments:  Recognition and Measurement as the effective date has been deferred  to  1 Jan 2010. </t>
  </si>
  <si>
    <t>These interim financial statements of the Group are unaudited and have been prepared in accordance with FRS 134 - Interim Financial Reporting and the Listing Requirements of Bursa Malaysia Securities Berhad for the MESDAQ Market. 
The interim financial report should be read in conjunction with the audited financial statements of the Group for the financial year ended ("FYE") 31 December 2007. These explanatory notes provide an explanation of events and transactions that are significant to an understanding of the changes in the financial position and performance of the Group since the FYE 31 December 2007.
The significant accounting policies and presentation adopted by the Group for these interim condensed financial statements are consistent with those of the audited financial statements for the year ended 31 December 2007 except for the adoption of the following revised Financial Reporting Standards (FRS) and new Interpretations effective for financial periods beginning on or after  1 January 2008 :</t>
  </si>
  <si>
    <t xml:space="preserve">    ACQUISITION  OF    SUBSIDIARY COMPANIES</t>
  </si>
  <si>
    <t>Audited</t>
  </si>
  <si>
    <t>Unaudited</t>
  </si>
  <si>
    <t>31 DECEMBER   2008</t>
  </si>
  <si>
    <t>Revaluation reserve</t>
  </si>
  <si>
    <t>Revaluation</t>
  </si>
  <si>
    <t>As at 31 December  2008</t>
  </si>
  <si>
    <t>C=       A-B</t>
  </si>
  <si>
    <t>C</t>
  </si>
  <si>
    <t>D=    I-II</t>
  </si>
  <si>
    <t>D</t>
  </si>
  <si>
    <t>Investment in an associated companies</t>
  </si>
  <si>
    <t>Revaluation pf property, plant &amp; equipment</t>
  </si>
  <si>
    <t>Profit / (loss) for the financial year</t>
  </si>
  <si>
    <t>Bonus shares issued</t>
  </si>
  <si>
    <t>There is tax despite the Group incurring losses for the year due to tax losses for some subsidiary companies cannot be set-off against taxable profits made by other subsidiary companies within the Group. SMR HR Technologies Sdn Bhd, a wholly -owned subsidiary of the Company is accorded tax exemption for  10 years up to 30 December 2011due to its Multimedia Super Corridor (MSC) status .</t>
  </si>
  <si>
    <t>There was no sale of unquoted investments or properties during the financial year-to-date except for the shares in Smartha which were returned at no sales consideration.</t>
  </si>
  <si>
    <t>Earnings Per Share  ("EPS")</t>
  </si>
  <si>
    <t xml:space="preserve">The basic EPS is calculated based on the Group's loss  attributable  to ordinary equity holders  of the parent for the current quarter and cumulative year to date, and divided by the weighted average number of shares of RM0.10each in issue for the current quarter and cumulative year to date as follows :- </t>
  </si>
  <si>
    <t>this page to be hidden later</t>
  </si>
  <si>
    <t>GP margin</t>
  </si>
  <si>
    <t>Increase of admin exp</t>
  </si>
  <si>
    <t>There is no capital commitments during the quarter .</t>
  </si>
  <si>
    <t>Less : intra-group sales</t>
  </si>
  <si>
    <t>9 mths to</t>
  </si>
  <si>
    <t>30.9.2008</t>
  </si>
  <si>
    <t>9 months</t>
  </si>
  <si>
    <t xml:space="preserve">to recheck amount </t>
  </si>
  <si>
    <t>The adoption of the above FRS does not have significant financial impact on the interim financial statement of the Company and the Group.</t>
  </si>
  <si>
    <t>There were no issuance, cancellation or repayment of debt and equity securities, share buy-backs, share cancellations and shares held as treasury shares during the year except for the following :</t>
  </si>
  <si>
    <t>There was a revaluation performed by a registered independent professional valuer on the  office suite owned by  a subsidiary company to the value of RM3.9 million. The resulting  surplus of  RM1.9 million has been  recognised in  revaluation reserve.</t>
  </si>
  <si>
    <t xml:space="preserve">  Less : intra-group local sales</t>
  </si>
  <si>
    <t>Management services income</t>
  </si>
  <si>
    <t>The Vendors did not meet the Profit Guarantee of RM2.0 million for the FYE 31  December 2008 and accordingly the balance of the purchase consideration of RM1,248,471 will  be payable upon achieving the Profit Guarantee of RM3 million for the 18 months financial period from 1 January 2008 to 30 June 2009</t>
  </si>
  <si>
    <t>SHARE OF PROFIT/ (LOSS)  OF  ASSOCIATED COS</t>
  </si>
  <si>
    <t>Less : adjustments in current quarter</t>
  </si>
  <si>
    <t xml:space="preserve">    banking facilities granted to subsidiary companies, SMR HR Technologies </t>
  </si>
  <si>
    <t xml:space="preserve">    Sdn Bhd and SMR Learning &amp; Development Sdn Bhd</t>
  </si>
  <si>
    <t xml:space="preserve">The development cost for a few software products in SMR HR Technologies Sdn Bhd  which was capitalised earlier over the years will be fully amortised in Q4 2008, resulting in an additional amortisation of RM1.6 million being charged out as expenses. </t>
  </si>
  <si>
    <t>In relation to the bonus issue exercise announced on 21 October 2008 ,  33,333,333 new ordinary shares of RM0.10 each in the Company  ("SMRT Share") have been issued and alloted as fully paid-up  on the basis of one SMRT Share for every three existing SMRT Shares held  by the registered shareholders whose name appear in the Record of Depositors at entitlement date on 5 November 2008. The bonus issue has been effected by way of capitalisation from the share premium of the Company. Resulting from this,  the issued and paid up share capital of the Company has increased from 100,000,000 ordinary shares to 133,333,333 ordinary shares.</t>
  </si>
  <si>
    <t xml:space="preserve">1.Smartha, Inc (Smartha)  has ceased to be an associated company of the Group on  30 September 2008 . The cessation of Smartha as an associate company is not expected to have any material impact to the earnings, asset and equity as well as cash flow of the Group.  </t>
  </si>
  <si>
    <t xml:space="preserve">For the current quarter under review (Q4 2008) , the Group achieved a  revenue of RM1.3 million with a  loss attributable to equity holders  of RM4.6 million compared with a turnover of RM6.9 million and profit of RM1.9 million in same quarter of 2007 (Q4  2007). The loss for the current quarter was due to the drop in revenue,  lower gross profit margin and increase in amortization from obsolete products due to technologies changes and repackaging of new suite of products.  </t>
  </si>
  <si>
    <t xml:space="preserve">With still positive demands seen in Middle East and Malaysia, the Group is confident to return to profitability in 2009. There might be a reduce in spending for many companies resulting in delay in decisions from potential/existing customers, nonetheless, the Group is optimistic of still converting some of the earlier proposals  to revenue. </t>
  </si>
  <si>
    <t>Announcements has been made on 23 May 2008, August 2008 and 7 October 2008 on the proposed acquisition of 2,086,000 ordinary shares of RM1.00 each in SMR Learning &amp; Development Sdn Bhd (SMRL&amp;D) for the purchase of 76.86%  of the total issued and paid up share capital of SMRL&amp;D for a cash consideration of RM2,378,040.</t>
  </si>
  <si>
    <t xml:space="preserve">The initial public offering proceeds of RM9.9 million have been fully  utilised as at the third quarter of 2008.                                                                                                         </t>
  </si>
  <si>
    <t>The Company had on 6 May 2008 and subsequently on 30 December 2008 made announcements relating to a joint venture agreement dated 6 May 2008 ("JVA") entered into between the Company and Tatweer Management Systems WLL to incorporate SMR Gulf WLL ("SMR Gulf").  SMR Gulf was officially registered  in the Kingdom of Bahrain on 2 December 2008 with an authorised share capital of Bahraini Dinars ("BD") BD20,000 and an issued and paid-up share capital of BD 20,000, comprising 200 Parts of BD100 for each Part.  However for strategic reason, SMR Gulf will be held under SMR HR Technologies Sdn Bhd (SMR HRT),  a wholly-owned  subsidiary of the Company, for 49% of the issued and paid up shares capital  of SMR Gulf which consist of 98 Parts at BD9,800 and is  a subsidiary of SMR HRT.  All the other terms per the JVA remains unchanged.</t>
  </si>
  <si>
    <t xml:space="preserve">2009 will continue to be a challenging year for the Group as the global economic decline will definitely affect the Group especially the software division. However, as most countries, including Malaysia having stimulus plans with a huge percentage of their budget focusing in Human Capital development and readiness, there is much opportunity for an established company like SMRT to gain from .  While the Company is facing lean times, it has not lost its focus on further increasing efficiency and reducing cost by implementing new Quality Management System and standards within  the group and further reviewing its business model, while remaining relevant to market demands.   </t>
  </si>
  <si>
    <t xml:space="preserve">   Bad debts written off</t>
  </si>
  <si>
    <t xml:space="preserve">    Negative goodwill on acquisition of subsidiary</t>
  </si>
  <si>
    <t xml:space="preserve">   Net loss/(gain) on disposal of property, plant &amp; equipment</t>
  </si>
  <si>
    <t>Secured long term</t>
  </si>
  <si>
    <t xml:space="preserve">   Gain on disposal of PPE</t>
  </si>
  <si>
    <t>For the financial year under review, the Group recorded  a revenue of RM11.4 million against RM19.0 million achieved in the corresponding period  of the preceding year due to decline in sales from the technology division resulting from the drop in global demand for enterprise solutions.  SMR Learning &amp; Development Sdn Bhd (SMRL&amp;D), a newly  acquired subsidiary during the yera is contributing towards  of  the total revenue of the Group, while the other companies with the exception  of SMR HR Singapore Pte Ltd  are recording  losses due to decline in sales.</t>
  </si>
  <si>
    <t xml:space="preserve">2. The development cost for a few software products in SMR HR Technologies Sdn Bhd  which are  capitalised   has been fully amortised in Q4 2008, resulting in an additional amortisation of RM1.6 million being charged out as expenses. </t>
  </si>
  <si>
    <t>The Group  recorded a loss attributable to equity holders of  RM7.6 million against a profit of RM 6.3 million recorded in the corresponding period last year as gross profit margins dropped from 58% to 29% and other operating expenses increased 127% from last year  due to higher cost of amortization and depreciation which already take up close to RM4 million.</t>
  </si>
  <si>
    <t>The Group recorded a higher loss before tax of RM4.6 million for the current quarter  (Q4 2008) against RM2.8 million  in the ast quarter (Q3 2008) due to a drop in revenue and an  increase in operating expenses.</t>
  </si>
  <si>
    <t>Training, Consulting and HR Outsourcing will be the focus of the Group in 2009, while software will be used to automate the process and support the Group's value proposition to its customers. Despite the Company going into borrowings to fund its operations, the company will continue to ensure that sufficient cashflow is available to fund its operations via contract financing or bridging loans secured against future contracts. The Company is also exploring the possibility of raising funds through investors who are still keen to take up stake in the company via various funding activities despite the current results.</t>
  </si>
  <si>
    <t>There were no material events since the end  of the current quarter to the date of this announcement that have not been reflected in the interim financial statements.</t>
  </si>
  <si>
    <t>The Group neither announced nor provided any profit forecast or profit guarantee other than those as disclosed :-</t>
  </si>
  <si>
    <t xml:space="preserve">There are no corporate proposals announced but not yet completed as at the date of this quarterly report. </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</si>
</sst>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_(* #,##0_);_(* \(#,##0\);_(* &quot;-&quot;??_);_(@_)"/>
    <numFmt numFmtId="179" formatCode="0.00_)"/>
    <numFmt numFmtId="180" formatCode="0.0"/>
    <numFmt numFmtId="181" formatCode="_(* #,##0.00_);_(* \(#,##0.00\);_(* &quot;-&quot;_);_(@_)"/>
    <numFmt numFmtId="182" formatCode="0.000"/>
    <numFmt numFmtId="183" formatCode="_(* #,##0.0_);_(* \(#,##0.0\);_(* &quot;-&quot;??_);_(@_)"/>
    <numFmt numFmtId="184" formatCode="[$-C09]dddd\,\ d\ mmmm\ yyyy"/>
    <numFmt numFmtId="185" formatCode="[$-409]h:mm:ss\ AM/PM"/>
    <numFmt numFmtId="186" formatCode="&quot;RM&quot;\ #,##0_);\(&quot;RM&quot;\ #,##0\)"/>
    <numFmt numFmtId="187" formatCode="&quot;RM&quot;\ #,##0_);[Red]\(&quot;RM&quot;\ #,##0\)"/>
    <numFmt numFmtId="188" formatCode="&quot;RM&quot;\ #,##0.00_);\(&quot;RM&quot;\ #,##0.00\)"/>
    <numFmt numFmtId="189" formatCode="&quot;RM&quot;\ #,##0.00_);[Red]\(&quot;RM&quot;\ #,##0.00\)"/>
    <numFmt numFmtId="190" formatCode="_(&quot;RM&quot;\ * #,##0_);_(&quot;RM&quot;\ * \(#,##0\);_(&quot;RM&quot;\ * &quot;-&quot;_);_(@_)"/>
    <numFmt numFmtId="191" formatCode="_(&quot;RM&quot;\ * #,##0.00_);_(&quot;RM&quot;\ * \(#,##0.00\);_(&quot;RM&quot;\ * &quot;-&quot;??_);_(@_)"/>
    <numFmt numFmtId="192" formatCode="&quot;Yes&quot;;&quot;Yes&quot;;&quot;No&quot;"/>
    <numFmt numFmtId="193" formatCode="&quot;True&quot;;&quot;True&quot;;&quot;False&quot;"/>
    <numFmt numFmtId="194" formatCode="&quot;On&quot;;&quot;On&quot;;&quot;Off&quot;"/>
    <numFmt numFmtId="195" formatCode="[$€-2]\ #,##0.00_);[Red]\([$€-2]\ #,##0.00\)"/>
    <numFmt numFmtId="196" formatCode="#,##0.0"/>
    <numFmt numFmtId="197" formatCode="[$-409]dddd\,\ mmmm\ dd\,\ yyyy"/>
    <numFmt numFmtId="198" formatCode="0.0%"/>
    <numFmt numFmtId="199" formatCode="_(* #,##0.000_);_(* \(#,##0.000\);_(* &quot;-&quot;??_);_(@_)"/>
    <numFmt numFmtId="200" formatCode="_(* #,##0.0000_);_(* \(#,##0.0000\);_(* &quot;-&quot;??_);_(@_)"/>
    <numFmt numFmtId="201" formatCode="_(* #,##0.00000_);_(* \(#,##0.00000\);_(* &quot;-&quot;??_);_(@_)"/>
    <numFmt numFmtId="202" formatCode="0.000%"/>
    <numFmt numFmtId="203" formatCode="_(* #,##0.000000_);_(* \(#,##0.000000\);_(* &quot;-&quot;??_);_(@_)"/>
    <numFmt numFmtId="204" formatCode="&quot;$&quot;#,##0.00"/>
    <numFmt numFmtId="205" formatCode="&quot;$&quot;#,##0.000"/>
    <numFmt numFmtId="206" formatCode="&quot;$&quot;#,##0.0000"/>
    <numFmt numFmtId="207" formatCode="&quot;$&quot;#,##0.0"/>
    <numFmt numFmtId="208" formatCode="&quot;$&quot;#,##0"/>
    <numFmt numFmtId="209" formatCode="#,##0.00_ ;\-#,##0.00\ "/>
  </numFmts>
  <fonts count="93">
    <font>
      <sz val="10"/>
      <name val="Arial"/>
      <family val="2"/>
    </font>
    <font>
      <sz val="11"/>
      <color indexed="8"/>
      <name val="Calibri"/>
      <family val="2"/>
    </font>
    <font>
      <b/>
      <sz val="10"/>
      <name val="Arial"/>
      <family val="2"/>
    </font>
    <font>
      <sz val="12"/>
      <name val="Times New Roman"/>
      <family val="1"/>
    </font>
    <font>
      <sz val="10"/>
      <name val="MS Sans Serif"/>
      <family val="2"/>
    </font>
    <font>
      <sz val="8"/>
      <name val="Arial"/>
      <family val="2"/>
    </font>
    <font>
      <sz val="10"/>
      <name val="Times New Roman"/>
      <family val="1"/>
    </font>
    <font>
      <b/>
      <i/>
      <sz val="16"/>
      <name val="Helv"/>
      <family val="2"/>
    </font>
    <font>
      <i/>
      <sz val="10"/>
      <color indexed="10"/>
      <name val="Arial"/>
      <family val="2"/>
    </font>
    <font>
      <i/>
      <sz val="10"/>
      <name val="Arial"/>
      <family val="2"/>
    </font>
    <font>
      <sz val="9"/>
      <name val="Arial"/>
      <family val="2"/>
    </font>
    <font>
      <b/>
      <i/>
      <u val="single"/>
      <sz val="8"/>
      <name val="Arial"/>
      <family val="2"/>
    </font>
    <font>
      <b/>
      <i/>
      <sz val="8"/>
      <name val="Arial"/>
      <family val="2"/>
    </font>
    <font>
      <sz val="10"/>
      <color indexed="8"/>
      <name val="Calibri"/>
      <family val="2"/>
    </font>
    <font>
      <u val="single"/>
      <sz val="10"/>
      <color indexed="20"/>
      <name val="Calibri"/>
      <family val="2"/>
    </font>
    <font>
      <u val="single"/>
      <sz val="10"/>
      <color indexed="12"/>
      <name val="Calibri"/>
      <family val="2"/>
    </font>
    <font>
      <i/>
      <sz val="8"/>
      <name val="Arial"/>
      <family val="2"/>
    </font>
    <font>
      <i/>
      <sz val="9"/>
      <name val="Arial"/>
      <family val="2"/>
    </font>
    <font>
      <b/>
      <sz val="9"/>
      <name val="Arial"/>
      <family val="2"/>
    </font>
    <font>
      <b/>
      <sz val="9"/>
      <color indexed="10"/>
      <name val="Arial"/>
      <family val="2"/>
    </font>
    <font>
      <b/>
      <sz val="9"/>
      <color indexed="8"/>
      <name val="Arial"/>
      <family val="2"/>
    </font>
    <font>
      <sz val="9"/>
      <color indexed="8"/>
      <name val="Arial"/>
      <family val="2"/>
    </font>
    <font>
      <b/>
      <i/>
      <u val="single"/>
      <sz val="9"/>
      <name val="Arial"/>
      <family val="2"/>
    </font>
    <font>
      <b/>
      <u val="single"/>
      <sz val="9"/>
      <name val="Arial"/>
      <family val="2"/>
    </font>
    <font>
      <sz val="6"/>
      <name val="Arial"/>
      <family val="2"/>
    </font>
    <font>
      <sz val="10"/>
      <color indexed="8"/>
      <name val="Arial"/>
      <family val="2"/>
    </font>
    <font>
      <sz val="8"/>
      <color indexed="8"/>
      <name val="Arial"/>
      <family val="2"/>
    </font>
    <font>
      <b/>
      <sz val="10"/>
      <name val="Times New Roman"/>
      <family val="1"/>
    </font>
    <font>
      <b/>
      <sz val="10"/>
      <color indexed="8"/>
      <name val="Times New Roman"/>
      <family val="1"/>
    </font>
    <font>
      <sz val="8"/>
      <name val="Times New Roman"/>
      <family val="1"/>
    </font>
    <font>
      <i/>
      <sz val="10"/>
      <name val="Times New Roman"/>
      <family val="1"/>
    </font>
    <font>
      <sz val="10"/>
      <color indexed="8"/>
      <name val="Times New Roman"/>
      <family val="1"/>
    </font>
    <font>
      <u val="single"/>
      <sz val="10"/>
      <name val="Times New Roman"/>
      <family val="1"/>
    </font>
    <font>
      <b/>
      <sz val="8"/>
      <name val="Times New Roman"/>
      <family val="1"/>
    </font>
    <font>
      <sz val="11"/>
      <name val="Calibri"/>
      <family val="2"/>
    </font>
    <font>
      <sz val="7"/>
      <name val="Arial"/>
      <family val="2"/>
    </font>
    <font>
      <sz val="5"/>
      <name val="Arial"/>
      <family val="2"/>
    </font>
    <font>
      <b/>
      <i/>
      <sz val="8"/>
      <color indexed="8"/>
      <name val="Arial"/>
      <family val="2"/>
    </font>
    <font>
      <b/>
      <sz val="10"/>
      <color indexed="10"/>
      <name val="Times New Roman"/>
      <family val="1"/>
    </font>
    <font>
      <sz val="10"/>
      <color indexed="10"/>
      <name val="Times New Roman"/>
      <family val="1"/>
    </font>
    <font>
      <b/>
      <sz val="8"/>
      <color indexed="8"/>
      <name val="Times New Roman"/>
      <family val="1"/>
    </font>
    <font>
      <i/>
      <sz val="8"/>
      <name val="Times New Roman"/>
      <family val="1"/>
    </font>
    <font>
      <sz val="10"/>
      <color indexed="60"/>
      <name val="Times New Roman"/>
      <family val="1"/>
    </font>
    <font>
      <b/>
      <sz val="10"/>
      <color indexed="60"/>
      <name val="Times New Roman"/>
      <family val="1"/>
    </font>
    <font>
      <b/>
      <sz val="10"/>
      <color indexed="10"/>
      <name val="Arial"/>
      <family val="2"/>
    </font>
    <font>
      <sz val="10"/>
      <color indexed="10"/>
      <name val="Arial"/>
      <family val="2"/>
    </font>
    <font>
      <b/>
      <sz val="10"/>
      <color indexed="8"/>
      <name val="Arial"/>
      <family val="2"/>
    </font>
    <font>
      <sz val="10"/>
      <color indexed="30"/>
      <name val="Arial"/>
      <family val="2"/>
    </font>
    <font>
      <sz val="9"/>
      <color indexed="10"/>
      <name val="Arial"/>
      <family val="2"/>
    </font>
    <font>
      <sz val="9"/>
      <color indexed="30"/>
      <name val="Arial"/>
      <family val="2"/>
    </font>
    <font>
      <b/>
      <u val="single"/>
      <sz val="10"/>
      <name val="Arial"/>
      <family val="2"/>
    </font>
    <font>
      <sz val="8"/>
      <color indexed="8"/>
      <name val="Times New Roman"/>
      <family val="1"/>
    </font>
    <font>
      <sz val="9"/>
      <color indexed="49"/>
      <name val="Arial"/>
      <family val="2"/>
    </font>
    <font>
      <b/>
      <sz val="9"/>
      <color indexed="49"/>
      <name val="Arial"/>
      <family val="2"/>
    </font>
    <font>
      <sz val="9"/>
      <color indexed="60"/>
      <name val="Arial"/>
      <family val="2"/>
    </font>
    <font>
      <b/>
      <sz val="9"/>
      <color indexed="60"/>
      <name val="Arial"/>
      <family val="2"/>
    </font>
    <font>
      <sz val="9"/>
      <color indexed="62"/>
      <name val="Arial"/>
      <family val="2"/>
    </font>
    <font>
      <b/>
      <sz val="9"/>
      <color indexed="62"/>
      <name val="Arial"/>
      <family val="2"/>
    </font>
    <font>
      <sz val="10"/>
      <color indexed="8"/>
      <name val="Arial Narrow"/>
      <family val="2"/>
    </font>
    <font>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0"/>
        <bgColor indexed="64"/>
      </patternFill>
    </fill>
    <fill>
      <patternFill patternType="solid">
        <fgColor indexed="4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thin"/>
      <bottom/>
    </border>
    <border>
      <left/>
      <right/>
      <top/>
      <bottom style="thin"/>
    </border>
    <border>
      <left/>
      <right/>
      <top/>
      <bottom style="double"/>
    </border>
    <border>
      <left/>
      <right/>
      <top style="thin"/>
      <bottom style="thin"/>
    </border>
    <border>
      <left/>
      <right/>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bottom style="thin"/>
    </border>
    <border>
      <left style="medium"/>
      <right style="medium"/>
      <top style="thin"/>
      <bottom style="medium"/>
    </border>
    <border>
      <left style="medium"/>
      <right style="medium"/>
      <top>
        <color indexed="63"/>
      </top>
      <bottom style="mediu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5" fontId="4" fillId="0" borderId="0">
      <alignment/>
      <protection/>
    </xf>
    <xf numFmtId="0" fontId="81" fillId="0" borderId="0" applyNumberFormat="0" applyFill="0" applyBorder="0" applyAlignment="0" applyProtection="0"/>
    <xf numFmtId="0" fontId="14" fillId="0" borderId="0" applyNumberFormat="0" applyFill="0" applyBorder="0" applyAlignment="0" applyProtection="0"/>
    <xf numFmtId="0" fontId="82" fillId="29" borderId="0" applyNumberFormat="0" applyBorder="0" applyAlignment="0" applyProtection="0"/>
    <xf numFmtId="38" fontId="5" fillId="30"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15" fillId="0" borderId="0" applyNumberFormat="0" applyFill="0" applyBorder="0" applyAlignment="0" applyProtection="0"/>
    <xf numFmtId="0" fontId="86" fillId="31" borderId="1" applyNumberFormat="0" applyAlignment="0" applyProtection="0"/>
    <xf numFmtId="10" fontId="5" fillId="32" borderId="6" applyNumberFormat="0" applyBorder="0" applyAlignment="0" applyProtection="0"/>
    <xf numFmtId="0" fontId="0" fillId="0" borderId="0" applyNumberFormat="0" applyFont="0">
      <alignment wrapText="1"/>
      <protection/>
    </xf>
    <xf numFmtId="0" fontId="87" fillId="0" borderId="7" applyNumberFormat="0" applyFill="0" applyAlignment="0" applyProtection="0"/>
    <xf numFmtId="0" fontId="88" fillId="33" borderId="0" applyNumberFormat="0" applyBorder="0" applyAlignment="0" applyProtection="0"/>
    <xf numFmtId="0" fontId="6" fillId="0" borderId="0">
      <alignment/>
      <protection/>
    </xf>
    <xf numFmtId="179" fontId="7" fillId="0" borderId="0">
      <alignment/>
      <protection/>
    </xf>
    <xf numFmtId="0" fontId="13" fillId="0" borderId="0">
      <alignment/>
      <protection/>
    </xf>
    <xf numFmtId="0" fontId="0" fillId="34" borderId="8" applyNumberFormat="0" applyFont="0" applyAlignment="0" applyProtection="0"/>
    <xf numFmtId="0" fontId="89" fillId="27" borderId="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90" fillId="0" borderId="0" applyNumberFormat="0" applyFill="0" applyBorder="0" applyAlignment="0" applyProtection="0"/>
    <xf numFmtId="0" fontId="91" fillId="0" borderId="10" applyNumberFormat="0" applyFill="0" applyAlignment="0" applyProtection="0"/>
    <xf numFmtId="41" fontId="0" fillId="0" borderId="0" applyFont="0" applyFill="0" applyBorder="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2" fillId="0" borderId="0" applyNumberFormat="0" applyFill="0" applyBorder="0" applyAlignment="0" applyProtection="0"/>
  </cellStyleXfs>
  <cellXfs count="602">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ont="1" applyAlignment="1">
      <alignment/>
    </xf>
    <xf numFmtId="175" fontId="0" fillId="0" borderId="0" xfId="0" applyNumberFormat="1" applyFont="1" applyAlignment="1">
      <alignment/>
    </xf>
    <xf numFmtId="0" fontId="0" fillId="0" borderId="0" xfId="0" applyFont="1" applyAlignment="1">
      <alignment/>
    </xf>
    <xf numFmtId="175" fontId="0" fillId="0" borderId="0" xfId="0" applyNumberFormat="1" applyFont="1" applyAlignment="1">
      <alignment/>
    </xf>
    <xf numFmtId="0" fontId="9" fillId="0" borderId="0" xfId="0" applyFont="1" applyFill="1" applyAlignment="1">
      <alignment/>
    </xf>
    <xf numFmtId="0" fontId="0" fillId="0" borderId="0" xfId="0" applyFont="1" applyFill="1" applyAlignment="1">
      <alignment/>
    </xf>
    <xf numFmtId="0" fontId="2" fillId="0" borderId="0" xfId="0" applyFont="1" applyFill="1" applyAlignment="1">
      <alignment/>
    </xf>
    <xf numFmtId="175" fontId="0" fillId="0" borderId="0" xfId="0" applyNumberFormat="1" applyFont="1" applyFill="1" applyAlignment="1">
      <alignment/>
    </xf>
    <xf numFmtId="178" fontId="0" fillId="0" borderId="0" xfId="43" applyNumberFormat="1" applyFont="1" applyFill="1" applyAlignment="1">
      <alignment/>
    </xf>
    <xf numFmtId="0" fontId="8" fillId="0" borderId="0" xfId="0" applyFont="1" applyFill="1" applyAlignment="1">
      <alignment/>
    </xf>
    <xf numFmtId="0" fontId="16" fillId="0" borderId="0" xfId="0" applyFont="1" applyAlignment="1">
      <alignment/>
    </xf>
    <xf numFmtId="0" fontId="5" fillId="0" borderId="0" xfId="0" applyFont="1" applyAlignment="1">
      <alignment/>
    </xf>
    <xf numFmtId="175" fontId="5" fillId="0" borderId="0" xfId="0" applyNumberFormat="1" applyFont="1" applyAlignment="1">
      <alignment/>
    </xf>
    <xf numFmtId="175" fontId="5" fillId="0" borderId="0" xfId="0" applyNumberFormat="1" applyFont="1" applyFill="1" applyAlignment="1">
      <alignment/>
    </xf>
    <xf numFmtId="178" fontId="0" fillId="0" borderId="0" xfId="0" applyNumberFormat="1" applyFont="1" applyAlignment="1">
      <alignment/>
    </xf>
    <xf numFmtId="0" fontId="0" fillId="0" borderId="0" xfId="0" applyFont="1" applyAlignment="1">
      <alignment/>
    </xf>
    <xf numFmtId="178" fontId="0" fillId="0" borderId="0" xfId="43" applyNumberFormat="1" applyFont="1" applyAlignment="1">
      <alignment/>
    </xf>
    <xf numFmtId="177" fontId="0" fillId="0" borderId="0" xfId="43" applyFont="1" applyAlignment="1">
      <alignment/>
    </xf>
    <xf numFmtId="178" fontId="0" fillId="0" borderId="0" xfId="0" applyNumberFormat="1" applyFont="1" applyFill="1" applyAlignment="1">
      <alignment/>
    </xf>
    <xf numFmtId="177" fontId="0" fillId="0" borderId="0" xfId="0" applyNumberFormat="1" applyFont="1" applyFill="1" applyAlignment="1">
      <alignment/>
    </xf>
    <xf numFmtId="0" fontId="0" fillId="0" borderId="0" xfId="0" applyFont="1" applyFill="1" applyAlignment="1">
      <alignment horizontal="left" vertical="center" wrapText="1"/>
    </xf>
    <xf numFmtId="178" fontId="0" fillId="0" borderId="0" xfId="43" applyNumberFormat="1" applyFont="1" applyAlignment="1">
      <alignment/>
    </xf>
    <xf numFmtId="178" fontId="0" fillId="0" borderId="0" xfId="43" applyNumberFormat="1" applyFont="1" applyAlignment="1">
      <alignment horizontal="center"/>
    </xf>
    <xf numFmtId="0" fontId="10" fillId="0" borderId="0" xfId="0" applyFont="1" applyAlignment="1">
      <alignment horizontal="left" vertical="top"/>
    </xf>
    <xf numFmtId="0" fontId="5" fillId="0" borderId="0" xfId="0" applyFont="1" applyFill="1" applyAlignment="1">
      <alignment horizontal="justify" vertical="center" wrapText="1"/>
    </xf>
    <xf numFmtId="178" fontId="0" fillId="0" borderId="0" xfId="43" applyNumberFormat="1" applyFont="1" applyAlignment="1">
      <alignment horizontal="center"/>
    </xf>
    <xf numFmtId="0" fontId="16" fillId="0" borderId="0" xfId="0" applyFont="1" applyFill="1" applyAlignment="1">
      <alignment/>
    </xf>
    <xf numFmtId="0" fontId="5" fillId="0" borderId="0" xfId="0" applyFont="1" applyFill="1" applyAlignment="1">
      <alignment/>
    </xf>
    <xf numFmtId="0" fontId="18" fillId="0" borderId="0" xfId="0" applyFont="1" applyAlignment="1">
      <alignment/>
    </xf>
    <xf numFmtId="178" fontId="18" fillId="0" borderId="0" xfId="43" applyNumberFormat="1" applyFont="1" applyAlignment="1">
      <alignment/>
    </xf>
    <xf numFmtId="178" fontId="5" fillId="0" borderId="0" xfId="0" applyNumberFormat="1" applyFont="1" applyAlignment="1">
      <alignment/>
    </xf>
    <xf numFmtId="0" fontId="10" fillId="0" borderId="0" xfId="0" applyFont="1" applyAlignment="1">
      <alignment/>
    </xf>
    <xf numFmtId="178" fontId="10" fillId="0" borderId="0" xfId="0" applyNumberFormat="1" applyFont="1" applyAlignment="1">
      <alignment/>
    </xf>
    <xf numFmtId="0" fontId="18" fillId="0" borderId="0" xfId="0" applyFont="1" applyAlignment="1">
      <alignment horizontal="center"/>
    </xf>
    <xf numFmtId="178" fontId="18" fillId="0" borderId="0" xfId="0" applyNumberFormat="1" applyFont="1" applyAlignment="1">
      <alignment horizontal="center"/>
    </xf>
    <xf numFmtId="49" fontId="18" fillId="0" borderId="11" xfId="0" applyNumberFormat="1" applyFont="1" applyBorder="1" applyAlignment="1">
      <alignment horizontal="center"/>
    </xf>
    <xf numFmtId="0" fontId="18" fillId="0" borderId="0" xfId="0" applyFont="1" applyBorder="1" applyAlignment="1">
      <alignment horizontal="center"/>
    </xf>
    <xf numFmtId="0" fontId="10" fillId="0" borderId="0" xfId="0" applyFont="1" applyFill="1" applyBorder="1" applyAlignment="1">
      <alignment/>
    </xf>
    <xf numFmtId="0" fontId="10" fillId="0" borderId="0" xfId="0" applyFont="1" applyAlignment="1">
      <alignment horizontal="center"/>
    </xf>
    <xf numFmtId="178" fontId="10" fillId="0" borderId="0" xfId="0" applyNumberFormat="1" applyFont="1" applyAlignment="1">
      <alignment horizontal="center"/>
    </xf>
    <xf numFmtId="175" fontId="10" fillId="0" borderId="0" xfId="0" applyNumberFormat="1" applyFont="1" applyAlignment="1">
      <alignment/>
    </xf>
    <xf numFmtId="178" fontId="10" fillId="0" borderId="0" xfId="43" applyNumberFormat="1" applyFont="1" applyFill="1" applyAlignment="1">
      <alignment horizontal="center"/>
    </xf>
    <xf numFmtId="177" fontId="10" fillId="0" borderId="0" xfId="43" applyFont="1" applyAlignment="1">
      <alignment horizontal="left"/>
    </xf>
    <xf numFmtId="178" fontId="10" fillId="0" borderId="0" xfId="43" applyNumberFormat="1" applyFont="1" applyAlignment="1">
      <alignment/>
    </xf>
    <xf numFmtId="177" fontId="10" fillId="0" borderId="0" xfId="43" applyFont="1" applyAlignment="1">
      <alignment/>
    </xf>
    <xf numFmtId="178" fontId="10" fillId="0" borderId="0" xfId="43" applyNumberFormat="1" applyFont="1" applyFill="1" applyAlignment="1">
      <alignment/>
    </xf>
    <xf numFmtId="178" fontId="10" fillId="0" borderId="12" xfId="43" applyNumberFormat="1" applyFont="1" applyBorder="1" applyAlignment="1">
      <alignment/>
    </xf>
    <xf numFmtId="175" fontId="10" fillId="0" borderId="0" xfId="0" applyNumberFormat="1" applyFont="1" applyBorder="1" applyAlignment="1">
      <alignment/>
    </xf>
    <xf numFmtId="178" fontId="10" fillId="0" borderId="13" xfId="43" applyNumberFormat="1" applyFont="1" applyFill="1" applyBorder="1" applyAlignment="1">
      <alignment horizontal="center"/>
    </xf>
    <xf numFmtId="177" fontId="10" fillId="0" borderId="0" xfId="43" applyFont="1" applyFill="1" applyAlignment="1">
      <alignment/>
    </xf>
    <xf numFmtId="0" fontId="10" fillId="0" borderId="0" xfId="0" applyFont="1" applyFill="1" applyAlignment="1">
      <alignment/>
    </xf>
    <xf numFmtId="0" fontId="18" fillId="0" borderId="0" xfId="0" applyFont="1" applyBorder="1" applyAlignment="1">
      <alignment/>
    </xf>
    <xf numFmtId="0" fontId="10" fillId="0" borderId="0" xfId="0" applyFont="1" applyBorder="1" applyAlignment="1">
      <alignment/>
    </xf>
    <xf numFmtId="178" fontId="10" fillId="0" borderId="0" xfId="43" applyNumberFormat="1" applyFont="1" applyBorder="1" applyAlignment="1">
      <alignment/>
    </xf>
    <xf numFmtId="178" fontId="10" fillId="0" borderId="14" xfId="43" applyNumberFormat="1" applyFont="1" applyBorder="1" applyAlignment="1">
      <alignment/>
    </xf>
    <xf numFmtId="0" fontId="10" fillId="0" borderId="0" xfId="0" applyFont="1" applyAlignment="1" quotePrefix="1">
      <alignment/>
    </xf>
    <xf numFmtId="178" fontId="10" fillId="0" borderId="13" xfId="43" applyNumberFormat="1" applyFont="1" applyFill="1" applyBorder="1" applyAlignment="1">
      <alignment/>
    </xf>
    <xf numFmtId="178" fontId="10" fillId="0" borderId="0" xfId="43" applyNumberFormat="1" applyFont="1" applyFill="1" applyBorder="1" applyAlignment="1">
      <alignment horizontal="center"/>
    </xf>
    <xf numFmtId="178" fontId="10" fillId="0" borderId="0" xfId="43" applyNumberFormat="1" applyFont="1" applyFill="1" applyBorder="1" applyAlignment="1">
      <alignment/>
    </xf>
    <xf numFmtId="175" fontId="10" fillId="0" borderId="0" xfId="0" applyNumberFormat="1" applyFont="1" applyFill="1" applyAlignment="1">
      <alignment/>
    </xf>
    <xf numFmtId="181" fontId="10" fillId="0" borderId="0" xfId="43" applyNumberFormat="1" applyFont="1" applyFill="1" applyAlignment="1">
      <alignment/>
    </xf>
    <xf numFmtId="178" fontId="10" fillId="0" borderId="14" xfId="0" applyNumberFormat="1" applyFont="1" applyBorder="1" applyAlignment="1">
      <alignment/>
    </xf>
    <xf numFmtId="0" fontId="17" fillId="0" borderId="0" xfId="0" applyFont="1" applyFill="1" applyAlignment="1">
      <alignment vertical="center" wrapText="1"/>
    </xf>
    <xf numFmtId="178" fontId="17" fillId="0" borderId="0" xfId="0" applyNumberFormat="1" applyFont="1" applyFill="1" applyAlignment="1">
      <alignment vertical="center" wrapText="1"/>
    </xf>
    <xf numFmtId="9" fontId="10" fillId="0" borderId="0" xfId="67" applyFont="1" applyAlignment="1">
      <alignment/>
    </xf>
    <xf numFmtId="0" fontId="19" fillId="0" borderId="0" xfId="0" applyFont="1" applyAlignment="1">
      <alignment horizontal="center"/>
    </xf>
    <xf numFmtId="0" fontId="10" fillId="0" borderId="0" xfId="0" applyFont="1" applyAlignment="1" quotePrefix="1">
      <alignment horizontal="center"/>
    </xf>
    <xf numFmtId="15" fontId="10" fillId="0" borderId="0" xfId="0" applyNumberFormat="1" applyFont="1" applyAlignment="1">
      <alignment horizontal="center"/>
    </xf>
    <xf numFmtId="12" fontId="10" fillId="0" borderId="0" xfId="0" applyNumberFormat="1" applyFont="1" applyAlignment="1">
      <alignment horizontal="center"/>
    </xf>
    <xf numFmtId="37" fontId="10" fillId="0" borderId="0" xfId="43" applyNumberFormat="1" applyFont="1" applyBorder="1" applyAlignment="1">
      <alignment/>
    </xf>
    <xf numFmtId="175" fontId="10" fillId="0" borderId="0" xfId="0" applyNumberFormat="1" applyFont="1" applyAlignment="1">
      <alignment horizontal="left"/>
    </xf>
    <xf numFmtId="178" fontId="18" fillId="0" borderId="0" xfId="43" applyNumberFormat="1" applyFont="1" applyFill="1" applyAlignment="1">
      <alignment/>
    </xf>
    <xf numFmtId="0" fontId="18" fillId="0" borderId="0" xfId="0" applyFont="1" applyFill="1" applyAlignment="1">
      <alignment/>
    </xf>
    <xf numFmtId="0" fontId="22" fillId="0" borderId="0" xfId="0" applyFont="1" applyAlignment="1">
      <alignment horizontal="center"/>
    </xf>
    <xf numFmtId="178" fontId="18" fillId="0" borderId="0" xfId="43" applyNumberFormat="1" applyFont="1" applyAlignment="1">
      <alignment horizontal="center"/>
    </xf>
    <xf numFmtId="178" fontId="18" fillId="0" borderId="0" xfId="43" applyNumberFormat="1" applyFont="1" applyFill="1" applyAlignment="1">
      <alignment horizontal="center"/>
    </xf>
    <xf numFmtId="0" fontId="18" fillId="0" borderId="11" xfId="0" applyFont="1" applyBorder="1" applyAlignment="1">
      <alignment horizontal="center"/>
    </xf>
    <xf numFmtId="178" fontId="18" fillId="0" borderId="11" xfId="43" applyNumberFormat="1" applyFont="1" applyFill="1" applyBorder="1" applyAlignment="1">
      <alignment horizontal="center"/>
    </xf>
    <xf numFmtId="175" fontId="10" fillId="0" borderId="0" xfId="0" applyNumberFormat="1" applyFont="1" applyAlignment="1">
      <alignment horizontal="right"/>
    </xf>
    <xf numFmtId="178" fontId="10" fillId="0" borderId="0" xfId="43" applyNumberFormat="1" applyFont="1" applyFill="1" applyAlignment="1">
      <alignment horizontal="right"/>
    </xf>
    <xf numFmtId="178" fontId="10" fillId="0" borderId="0" xfId="0" applyNumberFormat="1" applyFont="1" applyFill="1" applyAlignment="1">
      <alignment/>
    </xf>
    <xf numFmtId="175" fontId="10" fillId="0" borderId="12" xfId="0" applyNumberFormat="1" applyFont="1" applyFill="1" applyBorder="1" applyAlignment="1">
      <alignment/>
    </xf>
    <xf numFmtId="178" fontId="18" fillId="0" borderId="0" xfId="43" applyNumberFormat="1" applyFont="1" applyBorder="1" applyAlignment="1">
      <alignment/>
    </xf>
    <xf numFmtId="178" fontId="10" fillId="0" borderId="15" xfId="43" applyNumberFormat="1" applyFont="1" applyFill="1" applyBorder="1" applyAlignment="1">
      <alignment/>
    </xf>
    <xf numFmtId="178" fontId="10" fillId="0" borderId="0" xfId="43" applyNumberFormat="1" applyFont="1" applyFill="1" applyAlignment="1">
      <alignment horizontal="left" indent="1"/>
    </xf>
    <xf numFmtId="178" fontId="21" fillId="0" borderId="0" xfId="43" applyNumberFormat="1" applyFont="1" applyFill="1" applyAlignment="1">
      <alignment/>
    </xf>
    <xf numFmtId="178" fontId="21" fillId="0" borderId="0" xfId="43" applyNumberFormat="1" applyFont="1" applyAlignment="1">
      <alignment/>
    </xf>
    <xf numFmtId="0" fontId="23" fillId="0" borderId="0" xfId="0" applyFont="1" applyAlignment="1">
      <alignment/>
    </xf>
    <xf numFmtId="175" fontId="24" fillId="0" borderId="0" xfId="0" applyNumberFormat="1" applyFont="1" applyFill="1" applyAlignment="1">
      <alignment/>
    </xf>
    <xf numFmtId="178" fontId="24" fillId="0" borderId="0" xfId="43" applyNumberFormat="1" applyFont="1" applyFill="1" applyAlignment="1">
      <alignment/>
    </xf>
    <xf numFmtId="178" fontId="24" fillId="0" borderId="0" xfId="43" applyNumberFormat="1" applyFont="1" applyFill="1" applyAlignment="1">
      <alignment horizontal="center"/>
    </xf>
    <xf numFmtId="0" fontId="24" fillId="0" borderId="0" xfId="0" applyFont="1" applyFill="1" applyAlignment="1">
      <alignment/>
    </xf>
    <xf numFmtId="178" fontId="24" fillId="0" borderId="0" xfId="0" applyNumberFormat="1" applyFont="1" applyFill="1" applyAlignment="1">
      <alignment/>
    </xf>
    <xf numFmtId="0" fontId="25" fillId="0" borderId="0" xfId="0" applyFont="1" applyAlignment="1">
      <alignment horizontal="right"/>
    </xf>
    <xf numFmtId="0" fontId="25" fillId="0" borderId="0" xfId="0" applyFont="1" applyFill="1" applyAlignment="1">
      <alignment horizontal="right"/>
    </xf>
    <xf numFmtId="49" fontId="18" fillId="0" borderId="11" xfId="0" applyNumberFormat="1" applyFont="1" applyFill="1" applyBorder="1" applyAlignment="1">
      <alignment horizontal="center"/>
    </xf>
    <xf numFmtId="0" fontId="26" fillId="0" borderId="0" xfId="0" applyFont="1" applyFill="1" applyAlignment="1">
      <alignment horizontal="right"/>
    </xf>
    <xf numFmtId="177" fontId="5" fillId="0" borderId="0" xfId="43" applyFont="1" applyFill="1" applyAlignment="1">
      <alignment/>
    </xf>
    <xf numFmtId="175" fontId="5" fillId="0" borderId="0" xfId="0" applyNumberFormat="1" applyFont="1" applyFill="1" applyBorder="1" applyAlignment="1">
      <alignment/>
    </xf>
    <xf numFmtId="198" fontId="0" fillId="0" borderId="0" xfId="67" applyNumberFormat="1" applyFont="1" applyFill="1" applyAlignment="1">
      <alignment/>
    </xf>
    <xf numFmtId="178" fontId="21" fillId="0" borderId="0" xfId="43" applyNumberFormat="1" applyFont="1" applyFill="1" applyAlignment="1">
      <alignment/>
    </xf>
    <xf numFmtId="178" fontId="21" fillId="0" borderId="0" xfId="43" applyNumberFormat="1" applyFont="1" applyAlignment="1">
      <alignment/>
    </xf>
    <xf numFmtId="198" fontId="10" fillId="0" borderId="0" xfId="0" applyNumberFormat="1" applyFont="1" applyAlignment="1">
      <alignment/>
    </xf>
    <xf numFmtId="178" fontId="18" fillId="0" borderId="15" xfId="43" applyNumberFormat="1" applyFont="1" applyFill="1" applyBorder="1" applyAlignment="1">
      <alignment/>
    </xf>
    <xf numFmtId="0" fontId="12" fillId="0" borderId="0" xfId="0" applyFont="1" applyAlignment="1">
      <alignment horizontal="left"/>
    </xf>
    <xf numFmtId="0" fontId="2" fillId="0" borderId="0" xfId="0" applyFont="1" applyAlignment="1">
      <alignment vertical="top"/>
    </xf>
    <xf numFmtId="0" fontId="11" fillId="0" borderId="0" xfId="0" applyFont="1" applyAlignment="1">
      <alignment horizontal="center" vertical="top"/>
    </xf>
    <xf numFmtId="178" fontId="2" fillId="0" borderId="0" xfId="43" applyNumberFormat="1" applyFont="1" applyAlignment="1">
      <alignment horizontal="center" vertical="top"/>
    </xf>
    <xf numFmtId="0" fontId="25" fillId="0" borderId="0" xfId="0" applyFont="1" applyAlignment="1">
      <alignment/>
    </xf>
    <xf numFmtId="0" fontId="37" fillId="0" borderId="0" xfId="0" applyFont="1" applyAlignment="1">
      <alignment horizontal="left"/>
    </xf>
    <xf numFmtId="0" fontId="12" fillId="0" borderId="0" xfId="0" applyFont="1" applyAlignment="1" applyProtection="1">
      <alignment horizontal="left"/>
      <protection locked="0"/>
    </xf>
    <xf numFmtId="0" fontId="12" fillId="0" borderId="0" xfId="0" applyFont="1" applyAlignment="1">
      <alignment horizontal="center" vertical="top"/>
    </xf>
    <xf numFmtId="178" fontId="18" fillId="0" borderId="0" xfId="43" applyNumberFormat="1" applyFont="1" applyFill="1" applyBorder="1" applyAlignment="1">
      <alignment horizontal="center"/>
    </xf>
    <xf numFmtId="0" fontId="2" fillId="0" borderId="0" xfId="0" applyFont="1" applyBorder="1" applyAlignment="1">
      <alignment vertical="top"/>
    </xf>
    <xf numFmtId="175" fontId="10" fillId="0" borderId="11" xfId="0" applyNumberFormat="1" applyFont="1" applyBorder="1" applyAlignment="1">
      <alignment/>
    </xf>
    <xf numFmtId="178" fontId="10" fillId="0" borderId="11" xfId="43" applyNumberFormat="1" applyFont="1" applyBorder="1" applyAlignment="1">
      <alignment horizontal="right"/>
    </xf>
    <xf numFmtId="175" fontId="10" fillId="0" borderId="11" xfId="0" applyNumberFormat="1" applyFont="1" applyFill="1" applyBorder="1" applyAlignment="1">
      <alignment/>
    </xf>
    <xf numFmtId="178" fontId="10" fillId="0" borderId="11" xfId="43" applyNumberFormat="1" applyFont="1" applyFill="1" applyBorder="1" applyAlignment="1">
      <alignment horizontal="center"/>
    </xf>
    <xf numFmtId="175" fontId="10" fillId="0" borderId="0" xfId="0" applyNumberFormat="1" applyFont="1" applyAlignment="1" applyProtection="1">
      <alignment/>
      <protection/>
    </xf>
    <xf numFmtId="175" fontId="10" fillId="0" borderId="0" xfId="0" applyNumberFormat="1" applyFont="1" applyAlignment="1" applyProtection="1">
      <alignment horizontal="right"/>
      <protection/>
    </xf>
    <xf numFmtId="178" fontId="10" fillId="0" borderId="0" xfId="0" applyNumberFormat="1" applyFont="1" applyAlignment="1" applyProtection="1">
      <alignment/>
      <protection/>
    </xf>
    <xf numFmtId="178" fontId="10" fillId="0" borderId="0" xfId="43" applyNumberFormat="1" applyFont="1" applyFill="1" applyAlignment="1" applyProtection="1">
      <alignment horizontal="right"/>
      <protection/>
    </xf>
    <xf numFmtId="175" fontId="10" fillId="0" borderId="12" xfId="0" applyNumberFormat="1" applyFont="1" applyBorder="1" applyAlignment="1" applyProtection="1">
      <alignment/>
      <protection/>
    </xf>
    <xf numFmtId="175" fontId="10" fillId="0" borderId="12" xfId="0" applyNumberFormat="1" applyFont="1" applyBorder="1" applyAlignment="1" applyProtection="1">
      <alignment horizontal="right"/>
      <protection/>
    </xf>
    <xf numFmtId="178" fontId="18" fillId="0" borderId="16" xfId="43" applyNumberFormat="1" applyFont="1" applyFill="1" applyBorder="1" applyAlignment="1">
      <alignment/>
    </xf>
    <xf numFmtId="178" fontId="20" fillId="0" borderId="16" xfId="43" applyNumberFormat="1" applyFont="1" applyFill="1" applyBorder="1" applyAlignment="1">
      <alignment/>
    </xf>
    <xf numFmtId="178" fontId="21" fillId="0" borderId="0" xfId="43" applyNumberFormat="1" applyFont="1" applyFill="1" applyBorder="1" applyAlignment="1">
      <alignment/>
    </xf>
    <xf numFmtId="0" fontId="6" fillId="0" borderId="0" xfId="64" applyFont="1">
      <alignment/>
      <protection/>
    </xf>
    <xf numFmtId="0" fontId="6" fillId="0" borderId="0" xfId="64" applyFont="1" applyAlignment="1">
      <alignment vertical="justify" wrapText="1"/>
      <protection/>
    </xf>
    <xf numFmtId="0" fontId="28" fillId="0" borderId="0" xfId="64" applyFont="1">
      <alignment/>
      <protection/>
    </xf>
    <xf numFmtId="0" fontId="6" fillId="0" borderId="0" xfId="64" applyFont="1" applyFill="1">
      <alignment/>
      <protection/>
    </xf>
    <xf numFmtId="0" fontId="27" fillId="0" borderId="0" xfId="64" applyFont="1">
      <alignment/>
      <protection/>
    </xf>
    <xf numFmtId="0" fontId="6" fillId="0" borderId="0" xfId="64" applyFont="1" applyAlignment="1">
      <alignment horizontal="justify" wrapText="1"/>
      <protection/>
    </xf>
    <xf numFmtId="0" fontId="27" fillId="0" borderId="0" xfId="64" applyFont="1" applyBorder="1">
      <alignment/>
      <protection/>
    </xf>
    <xf numFmtId="0" fontId="6" fillId="0" borderId="12" xfId="64" applyFont="1" applyBorder="1">
      <alignment/>
      <protection/>
    </xf>
    <xf numFmtId="0" fontId="6" fillId="0" borderId="13" xfId="64" applyFont="1" applyBorder="1">
      <alignment/>
      <protection/>
    </xf>
    <xf numFmtId="0" fontId="6" fillId="0" borderId="0" xfId="64" applyFont="1" applyBorder="1">
      <alignment/>
      <protection/>
    </xf>
    <xf numFmtId="0" fontId="6" fillId="0" borderId="0" xfId="64" applyFont="1" applyFill="1" applyBorder="1" applyAlignment="1">
      <alignment horizontal="right"/>
      <protection/>
    </xf>
    <xf numFmtId="178" fontId="6" fillId="0" borderId="0" xfId="43" applyNumberFormat="1" applyFont="1" applyFill="1" applyBorder="1" applyAlignment="1">
      <alignment horizontal="right"/>
    </xf>
    <xf numFmtId="4" fontId="6" fillId="0" borderId="0" xfId="64" applyNumberFormat="1" applyFont="1" applyBorder="1">
      <alignment/>
      <protection/>
    </xf>
    <xf numFmtId="178" fontId="6" fillId="0" borderId="0" xfId="43" applyNumberFormat="1" applyFont="1" applyFill="1" applyBorder="1" applyAlignment="1">
      <alignment/>
    </xf>
    <xf numFmtId="178" fontId="6" fillId="0" borderId="0" xfId="43" applyNumberFormat="1" applyFont="1" applyFill="1" applyAlignment="1">
      <alignment/>
    </xf>
    <xf numFmtId="0" fontId="6" fillId="0" borderId="0" xfId="64" applyFont="1" applyFill="1" applyAlignment="1">
      <alignment horizontal="justify" vertical="top" wrapText="1"/>
      <protection/>
    </xf>
    <xf numFmtId="0" fontId="27" fillId="0" borderId="0" xfId="64" applyFont="1" applyFill="1">
      <alignment/>
      <protection/>
    </xf>
    <xf numFmtId="0" fontId="31" fillId="0" borderId="0" xfId="64" applyFont="1" applyFill="1">
      <alignment/>
      <protection/>
    </xf>
    <xf numFmtId="0" fontId="27" fillId="35" borderId="0" xfId="64" applyFont="1" applyFill="1" applyAlignment="1">
      <alignment horizontal="center"/>
      <protection/>
    </xf>
    <xf numFmtId="0" fontId="31" fillId="35" borderId="0" xfId="64" applyFont="1" applyFill="1">
      <alignment/>
      <protection/>
    </xf>
    <xf numFmtId="0" fontId="6" fillId="0" borderId="0" xfId="64" applyNumberFormat="1" applyFont="1" applyAlignment="1">
      <alignment wrapText="1"/>
      <protection/>
    </xf>
    <xf numFmtId="0" fontId="6" fillId="0" borderId="0" xfId="64" applyNumberFormat="1" applyFont="1" applyFill="1" applyAlignment="1">
      <alignment wrapText="1"/>
      <protection/>
    </xf>
    <xf numFmtId="0" fontId="6" fillId="0" borderId="0" xfId="64" applyFont="1" applyFill="1" applyAlignment="1">
      <alignment horizontal="right"/>
      <protection/>
    </xf>
    <xf numFmtId="0" fontId="6" fillId="35" borderId="0" xfId="64" applyFont="1" applyFill="1">
      <alignment/>
      <protection/>
    </xf>
    <xf numFmtId="0" fontId="6" fillId="0" borderId="0" xfId="64" applyFont="1" applyAlignment="1">
      <alignment wrapText="1"/>
      <protection/>
    </xf>
    <xf numFmtId="0" fontId="6" fillId="0" borderId="0" xfId="64" applyFont="1" applyFill="1" applyAlignment="1">
      <alignment horizontal="justify" wrapText="1"/>
      <protection/>
    </xf>
    <xf numFmtId="0" fontId="6" fillId="0" borderId="13" xfId="64" applyFont="1" applyFill="1" applyBorder="1" applyAlignment="1">
      <alignment horizontal="center"/>
      <protection/>
    </xf>
    <xf numFmtId="178" fontId="6" fillId="0" borderId="0" xfId="43" applyNumberFormat="1" applyFont="1" applyAlignment="1">
      <alignment/>
    </xf>
    <xf numFmtId="177" fontId="6" fillId="0" borderId="11" xfId="43" applyFont="1" applyFill="1" applyBorder="1" applyAlignment="1">
      <alignment/>
    </xf>
    <xf numFmtId="178" fontId="32" fillId="0" borderId="0" xfId="43" applyNumberFormat="1" applyFont="1" applyFill="1" applyAlignment="1">
      <alignment/>
    </xf>
    <xf numFmtId="0" fontId="6" fillId="0" borderId="16" xfId="64" applyFont="1" applyBorder="1">
      <alignment/>
      <protection/>
    </xf>
    <xf numFmtId="178" fontId="6" fillId="0" borderId="16" xfId="43" applyNumberFormat="1" applyFont="1" applyFill="1" applyBorder="1" applyAlignment="1">
      <alignment horizontal="right"/>
    </xf>
    <xf numFmtId="0" fontId="6" fillId="0" borderId="0" xfId="64" applyFont="1" applyAlignment="1">
      <alignment vertical="top"/>
      <protection/>
    </xf>
    <xf numFmtId="0" fontId="33" fillId="0" borderId="0" xfId="64" applyFont="1" applyAlignment="1">
      <alignment/>
      <protection/>
    </xf>
    <xf numFmtId="0" fontId="29" fillId="0" borderId="0" xfId="64" applyFont="1" applyAlignment="1">
      <alignment/>
      <protection/>
    </xf>
    <xf numFmtId="0" fontId="33" fillId="0" borderId="0" xfId="64" applyFont="1" applyFill="1" applyAlignment="1">
      <alignment/>
      <protection/>
    </xf>
    <xf numFmtId="0" fontId="29" fillId="0" borderId="0" xfId="64" applyFont="1" applyBorder="1" applyAlignment="1">
      <alignment/>
      <protection/>
    </xf>
    <xf numFmtId="0" fontId="33" fillId="0" borderId="0" xfId="64" applyFont="1" applyBorder="1" applyAlignment="1">
      <alignment/>
      <protection/>
    </xf>
    <xf numFmtId="0" fontId="29" fillId="0" borderId="0" xfId="64" applyFont="1" applyAlignment="1">
      <alignment vertical="top"/>
      <protection/>
    </xf>
    <xf numFmtId="0" fontId="33" fillId="35" borderId="0" xfId="64" applyFont="1" applyFill="1" applyAlignment="1">
      <alignment horizontal="center"/>
      <protection/>
    </xf>
    <xf numFmtId="0" fontId="29" fillId="0" borderId="0" xfId="64" applyFont="1" applyAlignment="1">
      <alignment horizontal="left" vertical="top"/>
      <protection/>
    </xf>
    <xf numFmtId="0" fontId="29" fillId="0" borderId="0" xfId="64" applyFont="1">
      <alignment/>
      <protection/>
    </xf>
    <xf numFmtId="0" fontId="34" fillId="0" borderId="0" xfId="0" applyFont="1" applyAlignment="1">
      <alignment horizontal="justify"/>
    </xf>
    <xf numFmtId="0" fontId="6" fillId="0" borderId="0" xfId="64" applyFont="1" applyAlignment="1">
      <alignment horizontal="left"/>
      <protection/>
    </xf>
    <xf numFmtId="0" fontId="31" fillId="0" borderId="0" xfId="64" applyFont="1" applyAlignment="1">
      <alignment vertical="top"/>
      <protection/>
    </xf>
    <xf numFmtId="0" fontId="38" fillId="0" borderId="0" xfId="64" applyFont="1" applyFill="1">
      <alignment/>
      <protection/>
    </xf>
    <xf numFmtId="1" fontId="6" fillId="0" borderId="0" xfId="64" applyNumberFormat="1" applyFont="1" applyFill="1" applyBorder="1" applyAlignment="1">
      <alignment horizontal="right"/>
      <protection/>
    </xf>
    <xf numFmtId="0" fontId="33" fillId="0" borderId="13" xfId="64" applyFont="1" applyBorder="1">
      <alignment/>
      <protection/>
    </xf>
    <xf numFmtId="0" fontId="6" fillId="0" borderId="13" xfId="64" applyNumberFormat="1" applyFont="1" applyBorder="1" applyAlignment="1">
      <alignment wrapText="1"/>
      <protection/>
    </xf>
    <xf numFmtId="0" fontId="6" fillId="0" borderId="13" xfId="64" applyFont="1" applyBorder="1" applyAlignment="1">
      <alignment wrapText="1"/>
      <protection/>
    </xf>
    <xf numFmtId="0" fontId="33" fillId="0" borderId="0" xfId="64" applyFont="1" applyAlignment="1">
      <alignment vertical="top"/>
      <protection/>
    </xf>
    <xf numFmtId="178" fontId="6" fillId="0" borderId="0" xfId="43" applyNumberFormat="1" applyFont="1" applyAlignment="1">
      <alignment vertical="top"/>
    </xf>
    <xf numFmtId="178" fontId="6" fillId="0" borderId="0" xfId="43" applyNumberFormat="1" applyFont="1" applyFill="1" applyAlignment="1">
      <alignment vertical="top"/>
    </xf>
    <xf numFmtId="175" fontId="35" fillId="0" borderId="0" xfId="0" applyNumberFormat="1" applyFont="1" applyAlignment="1">
      <alignment/>
    </xf>
    <xf numFmtId="178" fontId="19" fillId="0" borderId="0" xfId="43" applyNumberFormat="1" applyFont="1" applyAlignment="1">
      <alignment/>
    </xf>
    <xf numFmtId="0" fontId="6" fillId="0" borderId="0" xfId="0" applyFont="1" applyAlignment="1">
      <alignment/>
    </xf>
    <xf numFmtId="0" fontId="6" fillId="0" borderId="0" xfId="0" applyFont="1" applyAlignment="1">
      <alignment horizontal="left" vertical="center"/>
    </xf>
    <xf numFmtId="0" fontId="6" fillId="0" borderId="0" xfId="64" applyFont="1" applyAlignment="1">
      <alignment vertical="center" wrapText="1"/>
      <protection/>
    </xf>
    <xf numFmtId="178" fontId="24" fillId="0" borderId="0" xfId="43" applyNumberFormat="1" applyFont="1" applyBorder="1" applyAlignment="1">
      <alignment/>
    </xf>
    <xf numFmtId="0" fontId="6" fillId="0" borderId="0" xfId="0" applyFont="1" applyFill="1" applyAlignment="1">
      <alignment horizontal="left" vertical="center"/>
    </xf>
    <xf numFmtId="0" fontId="29" fillId="0" borderId="0" xfId="64" applyFont="1" applyFill="1" applyBorder="1" applyAlignment="1">
      <alignment horizontal="center"/>
      <protection/>
    </xf>
    <xf numFmtId="178" fontId="30" fillId="0" borderId="0" xfId="43" applyNumberFormat="1" applyFont="1" applyFill="1" applyBorder="1" applyAlignment="1">
      <alignment horizontal="right"/>
    </xf>
    <xf numFmtId="0" fontId="27" fillId="0" borderId="0" xfId="64" applyFont="1" applyFill="1" applyAlignment="1">
      <alignment horizontal="center"/>
      <protection/>
    </xf>
    <xf numFmtId="0" fontId="6" fillId="0" borderId="0" xfId="64" applyFont="1" applyFill="1" applyAlignment="1">
      <alignment/>
      <protection/>
    </xf>
    <xf numFmtId="0" fontId="6" fillId="0" borderId="13" xfId="64" applyFont="1" applyFill="1" applyBorder="1" applyAlignment="1">
      <alignment horizontal="right"/>
      <protection/>
    </xf>
    <xf numFmtId="0" fontId="6" fillId="0" borderId="13" xfId="64" applyFont="1" applyFill="1" applyBorder="1">
      <alignment/>
      <protection/>
    </xf>
    <xf numFmtId="178" fontId="6" fillId="0" borderId="0" xfId="43" applyNumberFormat="1" applyFont="1" applyFill="1" applyBorder="1" applyAlignment="1">
      <alignment horizontal="center"/>
    </xf>
    <xf numFmtId="0" fontId="29" fillId="0" borderId="0" xfId="64" applyFont="1" applyFill="1" applyAlignment="1">
      <alignment/>
      <protection/>
    </xf>
    <xf numFmtId="0" fontId="6" fillId="0" borderId="0" xfId="64" applyFont="1" applyAlignment="1">
      <alignment horizontal="left" vertical="center" wrapText="1"/>
      <protection/>
    </xf>
    <xf numFmtId="0" fontId="5" fillId="0" borderId="0" xfId="0" applyFont="1" applyAlignment="1">
      <alignment horizontal="left" vertical="center"/>
    </xf>
    <xf numFmtId="0" fontId="29" fillId="0" borderId="0" xfId="64" applyFont="1" applyFill="1" applyAlignment="1">
      <alignment vertical="top"/>
      <protection/>
    </xf>
    <xf numFmtId="0" fontId="31" fillId="0" borderId="0" xfId="64" applyFont="1" applyFill="1">
      <alignment/>
      <protection/>
    </xf>
    <xf numFmtId="0" fontId="40" fillId="0" borderId="0" xfId="64" applyFont="1" applyFill="1" applyAlignment="1">
      <alignment/>
      <protection/>
    </xf>
    <xf numFmtId="0" fontId="20" fillId="0" borderId="0" xfId="0" applyFont="1" applyAlignment="1">
      <alignment/>
    </xf>
    <xf numFmtId="0" fontId="21" fillId="0" borderId="0" xfId="0" applyFont="1" applyAlignment="1">
      <alignment/>
    </xf>
    <xf numFmtId="178" fontId="21" fillId="0" borderId="0" xfId="43" applyNumberFormat="1" applyFont="1" applyBorder="1" applyAlignment="1">
      <alignment/>
    </xf>
    <xf numFmtId="175" fontId="21" fillId="0" borderId="0" xfId="0" applyNumberFormat="1" applyFont="1" applyAlignment="1">
      <alignment/>
    </xf>
    <xf numFmtId="178" fontId="21" fillId="0" borderId="14" xfId="43" applyNumberFormat="1" applyFont="1" applyFill="1" applyBorder="1" applyAlignment="1">
      <alignment horizontal="center"/>
    </xf>
    <xf numFmtId="178" fontId="21" fillId="0" borderId="0" xfId="43" applyNumberFormat="1" applyFont="1" applyFill="1" applyAlignment="1">
      <alignment/>
    </xf>
    <xf numFmtId="178" fontId="10" fillId="0" borderId="0" xfId="43" applyNumberFormat="1" applyFont="1" applyAlignment="1" quotePrefix="1">
      <alignment/>
    </xf>
    <xf numFmtId="177" fontId="6" fillId="0" borderId="0" xfId="64" applyNumberFormat="1" applyFont="1">
      <alignment/>
      <protection/>
    </xf>
    <xf numFmtId="0" fontId="43" fillId="0" borderId="0" xfId="64" applyFont="1">
      <alignment/>
      <protection/>
    </xf>
    <xf numFmtId="0" fontId="42" fillId="0" borderId="0" xfId="64" applyFont="1">
      <alignment/>
      <protection/>
    </xf>
    <xf numFmtId="0" fontId="42" fillId="0" borderId="0" xfId="64" applyFont="1" applyFill="1">
      <alignment/>
      <protection/>
    </xf>
    <xf numFmtId="0" fontId="33" fillId="0" borderId="0" xfId="64" applyFont="1" applyBorder="1">
      <alignment/>
      <protection/>
    </xf>
    <xf numFmtId="0" fontId="6" fillId="0" borderId="0" xfId="64" applyFont="1" applyFill="1" applyBorder="1">
      <alignment/>
      <protection/>
    </xf>
    <xf numFmtId="0" fontId="29" fillId="0" borderId="13" xfId="64" applyFont="1" applyBorder="1" applyAlignment="1">
      <alignment horizontal="right"/>
      <protection/>
    </xf>
    <xf numFmtId="0" fontId="51" fillId="0" borderId="0" xfId="64" applyFont="1" applyAlignment="1">
      <alignment/>
      <protection/>
    </xf>
    <xf numFmtId="0" fontId="31" fillId="0" borderId="0" xfId="0" applyFont="1" applyAlignment="1">
      <alignment/>
    </xf>
    <xf numFmtId="0" fontId="31" fillId="0" borderId="0" xfId="0" applyFont="1" applyAlignment="1">
      <alignment horizontal="left"/>
    </xf>
    <xf numFmtId="0" fontId="31" fillId="0" borderId="0" xfId="0" applyFont="1" applyFill="1" applyAlignment="1">
      <alignment horizontal="justify" vertical="top"/>
    </xf>
    <xf numFmtId="0" fontId="31" fillId="0" borderId="0" xfId="64" applyFont="1">
      <alignment/>
      <protection/>
    </xf>
    <xf numFmtId="0" fontId="28" fillId="0" borderId="0" xfId="0" applyFont="1" applyAlignment="1">
      <alignment horizontal="left"/>
    </xf>
    <xf numFmtId="0" fontId="28" fillId="0" borderId="0" xfId="0" applyFont="1" applyAlignment="1">
      <alignment/>
    </xf>
    <xf numFmtId="0" fontId="31" fillId="0" borderId="0" xfId="0" applyFont="1" applyFill="1" applyAlignment="1">
      <alignment horizontal="justify" vertical="top" wrapText="1"/>
    </xf>
    <xf numFmtId="0" fontId="31" fillId="0" borderId="0" xfId="64" applyFont="1" applyBorder="1">
      <alignment/>
      <protection/>
    </xf>
    <xf numFmtId="178" fontId="31" fillId="0" borderId="17" xfId="43" applyNumberFormat="1" applyFont="1" applyFill="1" applyBorder="1" applyAlignment="1">
      <alignment horizontal="right"/>
    </xf>
    <xf numFmtId="178" fontId="31" fillId="0" borderId="0" xfId="43" applyNumberFormat="1" applyFont="1" applyFill="1" applyBorder="1" applyAlignment="1">
      <alignment horizontal="right"/>
    </xf>
    <xf numFmtId="178" fontId="31" fillId="0" borderId="17" xfId="43" applyNumberFormat="1" applyFont="1" applyFill="1" applyBorder="1" applyAlignment="1">
      <alignment horizontal="center"/>
    </xf>
    <xf numFmtId="178" fontId="31" fillId="0" borderId="18" xfId="43" applyNumberFormat="1" applyFont="1" applyFill="1" applyBorder="1" applyAlignment="1">
      <alignment horizontal="right"/>
    </xf>
    <xf numFmtId="178" fontId="31" fillId="0" borderId="18" xfId="43" applyNumberFormat="1" applyFont="1" applyFill="1" applyBorder="1" applyAlignment="1">
      <alignment horizontal="center"/>
    </xf>
    <xf numFmtId="178" fontId="31" fillId="0" borderId="19" xfId="43" applyNumberFormat="1" applyFont="1" applyFill="1" applyBorder="1" applyAlignment="1">
      <alignment horizontal="right"/>
    </xf>
    <xf numFmtId="178" fontId="31" fillId="0" borderId="19" xfId="43" applyNumberFormat="1" applyFont="1" applyFill="1" applyBorder="1" applyAlignment="1">
      <alignment horizontal="center"/>
    </xf>
    <xf numFmtId="0" fontId="30" fillId="0" borderId="0" xfId="64" applyFont="1" applyFill="1" applyAlignment="1">
      <alignment horizontal="right" vertical="top" wrapText="1"/>
      <protection/>
    </xf>
    <xf numFmtId="4" fontId="31" fillId="0" borderId="0" xfId="64" applyNumberFormat="1" applyFont="1" applyBorder="1">
      <alignment/>
      <protection/>
    </xf>
    <xf numFmtId="178" fontId="31" fillId="0" borderId="0" xfId="43" applyNumberFormat="1" applyFont="1" applyFill="1" applyBorder="1" applyAlignment="1">
      <alignment/>
    </xf>
    <xf numFmtId="178" fontId="31" fillId="0" borderId="17" xfId="43" applyNumberFormat="1" applyFont="1" applyFill="1" applyBorder="1" applyAlignment="1">
      <alignment/>
    </xf>
    <xf numFmtId="178" fontId="31" fillId="0" borderId="18" xfId="43" applyNumberFormat="1" applyFont="1" applyFill="1" applyBorder="1" applyAlignment="1">
      <alignment/>
    </xf>
    <xf numFmtId="178" fontId="31" fillId="0" borderId="19" xfId="43" applyNumberFormat="1" applyFont="1" applyFill="1" applyBorder="1" applyAlignment="1">
      <alignment/>
    </xf>
    <xf numFmtId="0" fontId="31" fillId="0" borderId="16" xfId="64" applyFont="1" applyBorder="1">
      <alignment/>
      <protection/>
    </xf>
    <xf numFmtId="4" fontId="31" fillId="0" borderId="16" xfId="64" applyNumberFormat="1" applyFont="1" applyBorder="1">
      <alignment/>
      <protection/>
    </xf>
    <xf numFmtId="178" fontId="31" fillId="0" borderId="16" xfId="43" applyNumberFormat="1" applyFont="1" applyFill="1" applyBorder="1" applyAlignment="1">
      <alignment/>
    </xf>
    <xf numFmtId="178" fontId="31" fillId="0" borderId="16" xfId="67" applyNumberFormat="1" applyFont="1" applyFill="1" applyBorder="1" applyAlignment="1">
      <alignment horizontal="right"/>
    </xf>
    <xf numFmtId="4" fontId="31" fillId="0" borderId="0" xfId="64" applyNumberFormat="1" applyFont="1" applyFill="1" applyBorder="1" applyAlignment="1">
      <alignment horizontal="right"/>
      <protection/>
    </xf>
    <xf numFmtId="0" fontId="31" fillId="0" borderId="0" xfId="64" applyFont="1" applyFill="1">
      <alignment/>
      <protection/>
    </xf>
    <xf numFmtId="178" fontId="31" fillId="0" borderId="0" xfId="43" applyNumberFormat="1" applyFont="1" applyFill="1" applyAlignment="1">
      <alignment/>
    </xf>
    <xf numFmtId="0" fontId="44" fillId="0" borderId="0" xfId="0" applyFont="1" applyAlignment="1">
      <alignment/>
    </xf>
    <xf numFmtId="0" fontId="45" fillId="0" borderId="0" xfId="0" applyFont="1" applyAlignment="1">
      <alignment/>
    </xf>
    <xf numFmtId="0" fontId="0" fillId="0" borderId="0" xfId="0" applyFont="1" applyAlignment="1">
      <alignment horizontal="center"/>
    </xf>
    <xf numFmtId="0" fontId="46" fillId="0" borderId="0" xfId="0" applyFont="1" applyAlignment="1">
      <alignment horizontal="center"/>
    </xf>
    <xf numFmtId="0" fontId="2" fillId="0" borderId="0" xfId="0" applyFont="1" applyAlignment="1">
      <alignment horizontal="center"/>
    </xf>
    <xf numFmtId="0" fontId="25" fillId="0" borderId="0" xfId="0" applyFont="1" applyBorder="1" applyAlignment="1">
      <alignment horizontal="right"/>
    </xf>
    <xf numFmtId="0" fontId="0" fillId="0" borderId="0" xfId="0" applyFont="1" applyFill="1" applyAlignment="1">
      <alignment/>
    </xf>
    <xf numFmtId="0" fontId="25" fillId="0" borderId="0" xfId="0" applyFont="1" applyFill="1" applyBorder="1" applyAlignment="1">
      <alignment horizontal="right"/>
    </xf>
    <xf numFmtId="0" fontId="45" fillId="0" borderId="0" xfId="0" applyFont="1" applyFill="1" applyBorder="1" applyAlignment="1">
      <alignment horizontal="center"/>
    </xf>
    <xf numFmtId="0" fontId="46" fillId="0" borderId="0" xfId="0" applyFont="1" applyFill="1" applyBorder="1" applyAlignment="1">
      <alignment horizontal="center"/>
    </xf>
    <xf numFmtId="0" fontId="46" fillId="0" borderId="0" xfId="0" applyFont="1" applyFill="1" applyBorder="1" applyAlignment="1" quotePrefix="1">
      <alignment horizontal="center"/>
    </xf>
    <xf numFmtId="0" fontId="2" fillId="0" borderId="0" xfId="0" applyFont="1" applyFill="1" applyAlignment="1">
      <alignment horizontal="center"/>
    </xf>
    <xf numFmtId="49" fontId="2" fillId="0" borderId="11" xfId="0" applyNumberFormat="1" applyFont="1" applyFill="1" applyBorder="1" applyAlignment="1">
      <alignment horizontal="center"/>
    </xf>
    <xf numFmtId="0" fontId="0" fillId="0" borderId="0" xfId="0" applyFont="1" applyFill="1" applyBorder="1" applyAlignment="1">
      <alignment horizontal="center"/>
    </xf>
    <xf numFmtId="0" fontId="25" fillId="0" borderId="0" xfId="0" applyFont="1" applyFill="1" applyBorder="1" applyAlignment="1">
      <alignment horizontal="center"/>
    </xf>
    <xf numFmtId="0" fontId="0" fillId="0" borderId="0" xfId="0" applyFont="1" applyFill="1" applyAlignment="1">
      <alignment horizontal="center"/>
    </xf>
    <xf numFmtId="178" fontId="25" fillId="0" borderId="0" xfId="43" applyNumberFormat="1" applyFont="1" applyFill="1" applyBorder="1" applyAlignment="1">
      <alignment horizontal="right"/>
    </xf>
    <xf numFmtId="0" fontId="0" fillId="0" borderId="0" xfId="0" applyFont="1" applyFill="1" applyBorder="1" applyAlignment="1">
      <alignment/>
    </xf>
    <xf numFmtId="175" fontId="0" fillId="0" borderId="0" xfId="0" applyNumberFormat="1" applyFont="1" applyFill="1" applyBorder="1" applyAlignment="1">
      <alignment/>
    </xf>
    <xf numFmtId="175" fontId="47" fillId="0" borderId="0" xfId="0" applyNumberFormat="1" applyFont="1" applyFill="1" applyBorder="1" applyAlignment="1">
      <alignment/>
    </xf>
    <xf numFmtId="175" fontId="0" fillId="0" borderId="0" xfId="0" applyNumberFormat="1" applyFont="1" applyFill="1" applyAlignment="1">
      <alignment/>
    </xf>
    <xf numFmtId="178" fontId="0" fillId="0" borderId="0" xfId="0" applyNumberFormat="1" applyFont="1" applyFill="1" applyAlignment="1">
      <alignment/>
    </xf>
    <xf numFmtId="177" fontId="0" fillId="0" borderId="0" xfId="43" applyFont="1" applyFill="1" applyBorder="1" applyAlignment="1">
      <alignment horizontal="center"/>
    </xf>
    <xf numFmtId="9" fontId="25" fillId="0" borderId="0" xfId="67" applyFont="1" applyFill="1" applyBorder="1" applyAlignment="1">
      <alignment/>
    </xf>
    <xf numFmtId="178" fontId="25" fillId="0" borderId="0" xfId="43" applyNumberFormat="1" applyFont="1" applyFill="1" applyBorder="1" applyAlignment="1">
      <alignment horizontal="center"/>
    </xf>
    <xf numFmtId="198" fontId="47" fillId="0" borderId="0" xfId="67" applyNumberFormat="1" applyFont="1" applyFill="1" applyBorder="1" applyAlignment="1">
      <alignment horizontal="left"/>
    </xf>
    <xf numFmtId="178" fontId="0" fillId="0" borderId="0" xfId="43" applyNumberFormat="1" applyFont="1" applyFill="1" applyBorder="1" applyAlignment="1">
      <alignment/>
    </xf>
    <xf numFmtId="37" fontId="0" fillId="0" borderId="0" xfId="0" applyNumberFormat="1" applyFont="1" applyFill="1" applyAlignment="1">
      <alignment/>
    </xf>
    <xf numFmtId="178" fontId="0" fillId="0" borderId="0" xfId="43" applyNumberFormat="1" applyFont="1" applyFill="1" applyBorder="1" applyAlignment="1">
      <alignment horizontal="center"/>
    </xf>
    <xf numFmtId="177" fontId="0" fillId="0" borderId="0" xfId="43" applyFont="1" applyFill="1" applyBorder="1" applyAlignment="1">
      <alignment/>
    </xf>
    <xf numFmtId="37" fontId="25" fillId="0" borderId="0" xfId="0" applyNumberFormat="1" applyFont="1" applyFill="1" applyBorder="1" applyAlignment="1">
      <alignment/>
    </xf>
    <xf numFmtId="178" fontId="47" fillId="0" borderId="0" xfId="43" applyNumberFormat="1" applyFont="1" applyFill="1" applyBorder="1" applyAlignment="1">
      <alignment horizontal="left"/>
    </xf>
    <xf numFmtId="37" fontId="0" fillId="0" borderId="0" xfId="0" applyNumberFormat="1" applyFont="1" applyFill="1" applyBorder="1" applyAlignment="1">
      <alignment/>
    </xf>
    <xf numFmtId="178" fontId="25" fillId="0" borderId="13" xfId="43" applyNumberFormat="1" applyFont="1" applyFill="1" applyBorder="1" applyAlignment="1">
      <alignment/>
    </xf>
    <xf numFmtId="178" fontId="25" fillId="0" borderId="13" xfId="43" applyNumberFormat="1" applyFont="1" applyFill="1" applyBorder="1" applyAlignment="1">
      <alignment horizontal="center"/>
    </xf>
    <xf numFmtId="178" fontId="0" fillId="0" borderId="13" xfId="43" applyNumberFormat="1" applyFont="1" applyFill="1" applyBorder="1" applyAlignment="1">
      <alignment/>
    </xf>
    <xf numFmtId="198" fontId="47" fillId="0" borderId="0" xfId="67" applyNumberFormat="1" applyFont="1" applyAlignment="1">
      <alignment horizontal="left"/>
    </xf>
    <xf numFmtId="178" fontId="0" fillId="0" borderId="13" xfId="43" applyNumberFormat="1" applyFont="1" applyFill="1" applyBorder="1" applyAlignment="1">
      <alignment horizontal="center"/>
    </xf>
    <xf numFmtId="9" fontId="25" fillId="0" borderId="0" xfId="0" applyNumberFormat="1" applyFont="1" applyFill="1" applyBorder="1" applyAlignment="1">
      <alignment wrapText="1"/>
    </xf>
    <xf numFmtId="9" fontId="0" fillId="0" borderId="0" xfId="67" applyFont="1" applyFill="1" applyAlignment="1">
      <alignment/>
    </xf>
    <xf numFmtId="37" fontId="25" fillId="0" borderId="0" xfId="0" applyNumberFormat="1" applyFont="1" applyFill="1" applyBorder="1" applyAlignment="1">
      <alignment horizontal="center"/>
    </xf>
    <xf numFmtId="37" fontId="0" fillId="0" borderId="0" xfId="0" applyNumberFormat="1" applyFont="1" applyFill="1" applyBorder="1" applyAlignment="1">
      <alignment horizontal="center"/>
    </xf>
    <xf numFmtId="9" fontId="25" fillId="0" borderId="0" xfId="0" applyNumberFormat="1" applyFont="1" applyFill="1" applyBorder="1" applyAlignment="1">
      <alignment/>
    </xf>
    <xf numFmtId="9" fontId="0" fillId="0" borderId="0" xfId="67" applyFont="1" applyFill="1" applyBorder="1" applyAlignment="1">
      <alignment/>
    </xf>
    <xf numFmtId="0" fontId="25" fillId="0" borderId="0" xfId="0" applyFont="1" applyFill="1" applyAlignment="1">
      <alignment/>
    </xf>
    <xf numFmtId="175" fontId="0" fillId="0" borderId="0" xfId="43" applyNumberFormat="1" applyFont="1" applyFill="1" applyBorder="1" applyAlignment="1">
      <alignment/>
    </xf>
    <xf numFmtId="0" fontId="47" fillId="0" borderId="0" xfId="0" applyFont="1" applyFill="1" applyBorder="1" applyAlignment="1">
      <alignment horizontal="right"/>
    </xf>
    <xf numFmtId="37" fontId="0" fillId="0" borderId="13" xfId="0" applyNumberFormat="1" applyFont="1" applyFill="1" applyBorder="1" applyAlignment="1">
      <alignment/>
    </xf>
    <xf numFmtId="178" fontId="0" fillId="0" borderId="16" xfId="43" applyNumberFormat="1" applyFont="1" applyFill="1" applyBorder="1" applyAlignment="1">
      <alignment/>
    </xf>
    <xf numFmtId="198" fontId="47" fillId="0" borderId="0" xfId="67" applyNumberFormat="1" applyFont="1" applyFill="1" applyBorder="1" applyAlignment="1">
      <alignment horizontal="right"/>
    </xf>
    <xf numFmtId="177" fontId="0" fillId="0" borderId="0" xfId="43" applyFont="1" applyFill="1" applyAlignment="1">
      <alignment/>
    </xf>
    <xf numFmtId="175" fontId="0" fillId="0" borderId="0" xfId="43" applyNumberFormat="1" applyFont="1" applyFill="1" applyAlignment="1">
      <alignment/>
    </xf>
    <xf numFmtId="49" fontId="0" fillId="0" borderId="0" xfId="0" applyNumberFormat="1" applyFont="1" applyFill="1" applyAlignment="1">
      <alignment/>
    </xf>
    <xf numFmtId="0" fontId="21" fillId="0" borderId="0" xfId="0" applyFont="1" applyAlignment="1">
      <alignment horizontal="right"/>
    </xf>
    <xf numFmtId="0" fontId="19" fillId="0" borderId="0" xfId="0" applyFont="1" applyAlignment="1">
      <alignment/>
    </xf>
    <xf numFmtId="0" fontId="48" fillId="0" borderId="0" xfId="0" applyFont="1" applyAlignment="1">
      <alignment/>
    </xf>
    <xf numFmtId="0" fontId="20" fillId="0" borderId="0" xfId="0" applyFont="1" applyAlignment="1">
      <alignment horizontal="center"/>
    </xf>
    <xf numFmtId="0" fontId="21" fillId="0" borderId="0" xfId="0" applyFont="1" applyBorder="1" applyAlignment="1">
      <alignment horizontal="right"/>
    </xf>
    <xf numFmtId="0" fontId="21" fillId="0" borderId="0" xfId="0" applyFont="1" applyFill="1" applyBorder="1" applyAlignment="1">
      <alignment horizontal="right"/>
    </xf>
    <xf numFmtId="0" fontId="48" fillId="0" borderId="0" xfId="0" applyFont="1" applyFill="1" applyBorder="1" applyAlignment="1">
      <alignment horizontal="center"/>
    </xf>
    <xf numFmtId="0" fontId="20" fillId="0" borderId="0" xfId="0" applyFont="1" applyFill="1" applyBorder="1" applyAlignment="1">
      <alignment horizontal="center"/>
    </xf>
    <xf numFmtId="0" fontId="20" fillId="0" borderId="0" xfId="0" applyFont="1" applyFill="1" applyBorder="1" applyAlignment="1" quotePrefix="1">
      <alignment horizontal="center"/>
    </xf>
    <xf numFmtId="0" fontId="18" fillId="0" borderId="0" xfId="0" applyFont="1" applyFill="1" applyAlignment="1">
      <alignment horizontal="center"/>
    </xf>
    <xf numFmtId="0" fontId="10" fillId="0" borderId="0" xfId="0" applyFont="1" applyFill="1" applyBorder="1" applyAlignment="1">
      <alignment horizontal="center"/>
    </xf>
    <xf numFmtId="0" fontId="21" fillId="0" borderId="0" xfId="0" applyFont="1" applyFill="1" applyBorder="1" applyAlignment="1">
      <alignment horizontal="center"/>
    </xf>
    <xf numFmtId="0" fontId="10" fillId="0" borderId="0" xfId="0" applyFont="1" applyFill="1" applyAlignment="1">
      <alignment horizontal="center"/>
    </xf>
    <xf numFmtId="175" fontId="10" fillId="0" borderId="0" xfId="0" applyNumberFormat="1" applyFont="1" applyFill="1" applyBorder="1" applyAlignment="1">
      <alignment/>
    </xf>
    <xf numFmtId="177" fontId="10" fillId="0" borderId="0" xfId="43" applyFont="1" applyFill="1" applyBorder="1" applyAlignment="1">
      <alignment horizontal="center"/>
    </xf>
    <xf numFmtId="178" fontId="21" fillId="0" borderId="0" xfId="43" applyNumberFormat="1" applyFont="1" applyFill="1" applyBorder="1" applyAlignment="1">
      <alignment/>
    </xf>
    <xf numFmtId="9" fontId="21" fillId="0" borderId="0" xfId="67" applyFont="1" applyFill="1" applyBorder="1" applyAlignment="1">
      <alignment/>
    </xf>
    <xf numFmtId="178" fontId="21" fillId="0" borderId="0" xfId="43" applyNumberFormat="1" applyFont="1" applyFill="1" applyBorder="1" applyAlignment="1">
      <alignment horizontal="center"/>
    </xf>
    <xf numFmtId="198" fontId="49" fillId="0" borderId="0" xfId="67" applyNumberFormat="1" applyFont="1" applyFill="1" applyBorder="1" applyAlignment="1">
      <alignment horizontal="left"/>
    </xf>
    <xf numFmtId="37" fontId="10" fillId="0" borderId="0" xfId="0" applyNumberFormat="1" applyFont="1" applyFill="1" applyAlignment="1">
      <alignment/>
    </xf>
    <xf numFmtId="177" fontId="10" fillId="0" borderId="0" xfId="43" applyFont="1" applyFill="1" applyBorder="1" applyAlignment="1">
      <alignment/>
    </xf>
    <xf numFmtId="37" fontId="21" fillId="0" borderId="0" xfId="0" applyNumberFormat="1" applyFont="1" applyFill="1" applyBorder="1" applyAlignment="1">
      <alignment/>
    </xf>
    <xf numFmtId="178" fontId="49" fillId="0" borderId="0" xfId="43" applyNumberFormat="1" applyFont="1" applyFill="1" applyBorder="1" applyAlignment="1">
      <alignment horizontal="left"/>
    </xf>
    <xf numFmtId="37" fontId="10" fillId="0" borderId="0" xfId="0" applyNumberFormat="1" applyFont="1" applyFill="1" applyBorder="1" applyAlignment="1">
      <alignment/>
    </xf>
    <xf numFmtId="178" fontId="21" fillId="0" borderId="13" xfId="43" applyNumberFormat="1" applyFont="1" applyFill="1" applyBorder="1" applyAlignment="1">
      <alignment/>
    </xf>
    <xf numFmtId="178" fontId="21" fillId="0" borderId="13" xfId="43" applyNumberFormat="1" applyFont="1" applyFill="1" applyBorder="1" applyAlignment="1">
      <alignment horizontal="center"/>
    </xf>
    <xf numFmtId="198" fontId="49" fillId="0" borderId="0" xfId="67" applyNumberFormat="1" applyFont="1" applyAlignment="1">
      <alignment horizontal="left"/>
    </xf>
    <xf numFmtId="9" fontId="21" fillId="0" borderId="0" xfId="0" applyNumberFormat="1" applyFont="1" applyFill="1" applyBorder="1" applyAlignment="1">
      <alignment wrapText="1"/>
    </xf>
    <xf numFmtId="9" fontId="10" fillId="0" borderId="0" xfId="67" applyFont="1" applyFill="1" applyAlignment="1">
      <alignment/>
    </xf>
    <xf numFmtId="9" fontId="21" fillId="0" borderId="0" xfId="0" applyNumberFormat="1" applyFont="1" applyFill="1" applyBorder="1" applyAlignment="1">
      <alignment/>
    </xf>
    <xf numFmtId="9" fontId="10" fillId="0" borderId="0" xfId="67" applyFont="1" applyFill="1" applyBorder="1" applyAlignment="1">
      <alignment/>
    </xf>
    <xf numFmtId="0" fontId="21" fillId="0" borderId="0" xfId="0" applyFont="1" applyFill="1" applyAlignment="1">
      <alignment/>
    </xf>
    <xf numFmtId="175" fontId="10" fillId="0" borderId="0" xfId="43" applyNumberFormat="1" applyFont="1" applyFill="1" applyBorder="1" applyAlignment="1">
      <alignment/>
    </xf>
    <xf numFmtId="0" fontId="49" fillId="0" borderId="0" xfId="0" applyFont="1" applyFill="1" applyBorder="1" applyAlignment="1">
      <alignment horizontal="right"/>
    </xf>
    <xf numFmtId="178" fontId="10" fillId="0" borderId="16" xfId="43" applyNumberFormat="1" applyFont="1" applyFill="1" applyBorder="1" applyAlignment="1">
      <alignment/>
    </xf>
    <xf numFmtId="198" fontId="49" fillId="0" borderId="0" xfId="67" applyNumberFormat="1" applyFont="1" applyFill="1" applyBorder="1" applyAlignment="1">
      <alignment horizontal="right"/>
    </xf>
    <xf numFmtId="0" fontId="21" fillId="0" borderId="0" xfId="0" applyFont="1" applyFill="1" applyAlignment="1">
      <alignment horizontal="right"/>
    </xf>
    <xf numFmtId="178" fontId="10" fillId="0" borderId="0" xfId="67" applyNumberFormat="1" applyFont="1" applyFill="1" applyBorder="1" applyAlignment="1">
      <alignment/>
    </xf>
    <xf numFmtId="0" fontId="52" fillId="0" borderId="0" xfId="0" applyFont="1" applyAlignment="1">
      <alignment/>
    </xf>
    <xf numFmtId="49" fontId="53" fillId="0" borderId="11" xfId="0" applyNumberFormat="1" applyFont="1" applyFill="1" applyBorder="1" applyAlignment="1">
      <alignment horizontal="center"/>
    </xf>
    <xf numFmtId="178" fontId="52" fillId="0" borderId="0" xfId="43" applyNumberFormat="1" applyFont="1" applyAlignment="1">
      <alignment/>
    </xf>
    <xf numFmtId="178" fontId="52" fillId="0" borderId="13" xfId="43" applyNumberFormat="1" applyFont="1" applyBorder="1" applyAlignment="1">
      <alignment/>
    </xf>
    <xf numFmtId="37" fontId="52" fillId="0" borderId="0" xfId="0" applyNumberFormat="1" applyFont="1" applyFill="1" applyBorder="1" applyAlignment="1">
      <alignment/>
    </xf>
    <xf numFmtId="175" fontId="52" fillId="0" borderId="0" xfId="0" applyNumberFormat="1" applyFont="1" applyFill="1" applyAlignment="1">
      <alignment/>
    </xf>
    <xf numFmtId="178" fontId="52" fillId="0" borderId="0" xfId="43" applyNumberFormat="1" applyFont="1" applyFill="1" applyBorder="1" applyAlignment="1">
      <alignment horizontal="center"/>
    </xf>
    <xf numFmtId="178" fontId="52" fillId="0" borderId="13" xfId="43" applyNumberFormat="1" applyFont="1" applyFill="1" applyBorder="1" applyAlignment="1">
      <alignment horizontal="center"/>
    </xf>
    <xf numFmtId="178" fontId="52" fillId="0" borderId="13" xfId="43" applyNumberFormat="1" applyFont="1" applyFill="1" applyBorder="1" applyAlignment="1">
      <alignment/>
    </xf>
    <xf numFmtId="175" fontId="52" fillId="0" borderId="0" xfId="43" applyNumberFormat="1" applyFont="1" applyFill="1" applyBorder="1" applyAlignment="1">
      <alignment/>
    </xf>
    <xf numFmtId="37" fontId="52" fillId="0" borderId="13" xfId="0" applyNumberFormat="1" applyFont="1" applyFill="1" applyBorder="1" applyAlignment="1">
      <alignment/>
    </xf>
    <xf numFmtId="37" fontId="52" fillId="0" borderId="16" xfId="43" applyNumberFormat="1" applyFont="1" applyFill="1" applyBorder="1" applyAlignment="1">
      <alignment/>
    </xf>
    <xf numFmtId="178" fontId="52" fillId="0" borderId="16" xfId="43" applyNumberFormat="1" applyFont="1" applyFill="1" applyBorder="1" applyAlignment="1">
      <alignment/>
    </xf>
    <xf numFmtId="0" fontId="10" fillId="0" borderId="0" xfId="0" applyFont="1" applyAlignment="1">
      <alignment horizontal="right"/>
    </xf>
    <xf numFmtId="0" fontId="54" fillId="0" borderId="0" xfId="0" applyFont="1" applyAlignment="1">
      <alignment horizontal="right"/>
    </xf>
    <xf numFmtId="49" fontId="55" fillId="0" borderId="11" xfId="0" applyNumberFormat="1" applyFont="1" applyFill="1" applyBorder="1" applyAlignment="1">
      <alignment horizontal="right"/>
    </xf>
    <xf numFmtId="178" fontId="54" fillId="0" borderId="0" xfId="43" applyNumberFormat="1" applyFont="1" applyAlignment="1">
      <alignment horizontal="right"/>
    </xf>
    <xf numFmtId="178" fontId="54" fillId="0" borderId="13" xfId="43" applyNumberFormat="1" applyFont="1" applyBorder="1" applyAlignment="1">
      <alignment horizontal="right"/>
    </xf>
    <xf numFmtId="37" fontId="54" fillId="0" borderId="0" xfId="0" applyNumberFormat="1" applyFont="1" applyFill="1" applyBorder="1" applyAlignment="1">
      <alignment horizontal="right"/>
    </xf>
    <xf numFmtId="175" fontId="54" fillId="0" borderId="0" xfId="0" applyNumberFormat="1" applyFont="1" applyFill="1" applyAlignment="1">
      <alignment horizontal="right"/>
    </xf>
    <xf numFmtId="178" fontId="54" fillId="0" borderId="0" xfId="43" applyNumberFormat="1" applyFont="1" applyFill="1" applyBorder="1" applyAlignment="1">
      <alignment horizontal="right"/>
    </xf>
    <xf numFmtId="178" fontId="54" fillId="0" borderId="13" xfId="43" applyNumberFormat="1" applyFont="1" applyFill="1" applyBorder="1" applyAlignment="1">
      <alignment horizontal="right"/>
    </xf>
    <xf numFmtId="175" fontId="54" fillId="0" borderId="0" xfId="43" applyNumberFormat="1" applyFont="1" applyFill="1" applyBorder="1" applyAlignment="1">
      <alignment horizontal="right"/>
    </xf>
    <xf numFmtId="37" fontId="54" fillId="0" borderId="13" xfId="0" applyNumberFormat="1" applyFont="1" applyFill="1" applyBorder="1" applyAlignment="1">
      <alignment horizontal="right"/>
    </xf>
    <xf numFmtId="37" fontId="54" fillId="0" borderId="16" xfId="43" applyNumberFormat="1" applyFont="1" applyFill="1" applyBorder="1" applyAlignment="1">
      <alignment horizontal="right"/>
    </xf>
    <xf numFmtId="178" fontId="54" fillId="0" borderId="16" xfId="43" applyNumberFormat="1" applyFont="1" applyFill="1" applyBorder="1" applyAlignment="1">
      <alignment horizontal="right"/>
    </xf>
    <xf numFmtId="0" fontId="56" fillId="0" borderId="0" xfId="0" applyFont="1" applyAlignment="1">
      <alignment/>
    </xf>
    <xf numFmtId="0" fontId="57" fillId="0" borderId="0" xfId="0" applyFont="1" applyAlignment="1">
      <alignment horizontal="center"/>
    </xf>
    <xf numFmtId="49" fontId="57" fillId="0" borderId="11" xfId="0" applyNumberFormat="1" applyFont="1" applyFill="1" applyBorder="1" applyAlignment="1">
      <alignment horizontal="center"/>
    </xf>
    <xf numFmtId="0" fontId="56" fillId="0" borderId="0" xfId="0" applyFont="1" applyFill="1" applyBorder="1" applyAlignment="1">
      <alignment horizontal="center"/>
    </xf>
    <xf numFmtId="175" fontId="56" fillId="0" borderId="0" xfId="0" applyNumberFormat="1" applyFont="1" applyFill="1" applyBorder="1" applyAlignment="1">
      <alignment/>
    </xf>
    <xf numFmtId="178" fontId="56" fillId="0" borderId="0" xfId="43" applyNumberFormat="1" applyFont="1" applyFill="1" applyBorder="1" applyAlignment="1">
      <alignment/>
    </xf>
    <xf numFmtId="178" fontId="56" fillId="0" borderId="13" xfId="43" applyNumberFormat="1" applyFont="1" applyFill="1" applyBorder="1" applyAlignment="1">
      <alignment/>
    </xf>
    <xf numFmtId="178" fontId="56" fillId="0" borderId="0" xfId="43" applyNumberFormat="1" applyFont="1" applyFill="1" applyBorder="1" applyAlignment="1">
      <alignment horizontal="center"/>
    </xf>
    <xf numFmtId="175" fontId="56" fillId="0" borderId="0" xfId="43" applyNumberFormat="1" applyFont="1" applyFill="1" applyBorder="1" applyAlignment="1">
      <alignment/>
    </xf>
    <xf numFmtId="175" fontId="56" fillId="0" borderId="16" xfId="43" applyNumberFormat="1" applyFont="1" applyFill="1" applyBorder="1" applyAlignment="1">
      <alignment/>
    </xf>
    <xf numFmtId="177" fontId="56" fillId="0" borderId="0" xfId="43" applyFont="1" applyFill="1" applyBorder="1" applyAlignment="1">
      <alignment/>
    </xf>
    <xf numFmtId="178" fontId="56" fillId="0" borderId="16" xfId="43" applyNumberFormat="1" applyFont="1" applyFill="1" applyBorder="1" applyAlignment="1">
      <alignment/>
    </xf>
    <xf numFmtId="175" fontId="10" fillId="0" borderId="0" xfId="0" applyNumberFormat="1" applyFont="1" applyFill="1" applyBorder="1" applyAlignment="1">
      <alignment horizontal="center"/>
    </xf>
    <xf numFmtId="175" fontId="49" fillId="0" borderId="0" xfId="0" applyNumberFormat="1" applyFont="1" applyFill="1" applyBorder="1" applyAlignment="1">
      <alignment horizontal="center"/>
    </xf>
    <xf numFmtId="175" fontId="56" fillId="0" borderId="0" xfId="0" applyNumberFormat="1" applyFont="1" applyFill="1" applyBorder="1" applyAlignment="1">
      <alignment horizontal="center"/>
    </xf>
    <xf numFmtId="175" fontId="10" fillId="0" borderId="0" xfId="0" applyNumberFormat="1" applyFont="1" applyFill="1" applyAlignment="1">
      <alignment horizontal="center"/>
    </xf>
    <xf numFmtId="178" fontId="52" fillId="0" borderId="0" xfId="43" applyNumberFormat="1" applyFont="1" applyAlignment="1">
      <alignment horizontal="center"/>
    </xf>
    <xf numFmtId="178" fontId="54" fillId="0" borderId="0" xfId="43" applyNumberFormat="1" applyFont="1" applyAlignment="1">
      <alignment horizontal="center"/>
    </xf>
    <xf numFmtId="0" fontId="54" fillId="0" borderId="0" xfId="0" applyFont="1" applyAlignment="1">
      <alignment/>
    </xf>
    <xf numFmtId="0" fontId="55" fillId="0" borderId="0" xfId="0" applyFont="1" applyAlignment="1">
      <alignment horizontal="center"/>
    </xf>
    <xf numFmtId="49" fontId="55" fillId="0" borderId="11" xfId="0" applyNumberFormat="1" applyFont="1" applyFill="1" applyBorder="1" applyAlignment="1">
      <alignment horizontal="center"/>
    </xf>
    <xf numFmtId="0" fontId="54" fillId="0" borderId="0" xfId="0" applyFont="1" applyFill="1" applyAlignment="1">
      <alignment horizontal="center"/>
    </xf>
    <xf numFmtId="175" fontId="54" fillId="0" borderId="0" xfId="0" applyNumberFormat="1" applyFont="1" applyFill="1" applyAlignment="1">
      <alignment horizontal="center"/>
    </xf>
    <xf numFmtId="178" fontId="54" fillId="0" borderId="0" xfId="43" applyNumberFormat="1" applyFont="1" applyFill="1" applyBorder="1" applyAlignment="1">
      <alignment horizontal="center"/>
    </xf>
    <xf numFmtId="37" fontId="54" fillId="0" borderId="0" xfId="0" applyNumberFormat="1" applyFont="1" applyFill="1" applyBorder="1" applyAlignment="1">
      <alignment/>
    </xf>
    <xf numFmtId="178" fontId="54" fillId="0" borderId="13" xfId="43" applyNumberFormat="1" applyFont="1" applyFill="1" applyBorder="1" applyAlignment="1">
      <alignment horizontal="center"/>
    </xf>
    <xf numFmtId="175" fontId="54" fillId="0" borderId="0" xfId="0" applyNumberFormat="1" applyFont="1" applyFill="1" applyAlignment="1">
      <alignment/>
    </xf>
    <xf numFmtId="37" fontId="54" fillId="0" borderId="0" xfId="0" applyNumberFormat="1" applyFont="1" applyFill="1" applyBorder="1" applyAlignment="1">
      <alignment horizontal="center"/>
    </xf>
    <xf numFmtId="178" fontId="54" fillId="0" borderId="13" xfId="43" applyNumberFormat="1" applyFont="1" applyFill="1" applyBorder="1" applyAlignment="1">
      <alignment/>
    </xf>
    <xf numFmtId="175" fontId="54" fillId="0" borderId="0" xfId="43" applyNumberFormat="1" applyFont="1" applyFill="1" applyBorder="1" applyAlignment="1">
      <alignment/>
    </xf>
    <xf numFmtId="37" fontId="54" fillId="0" borderId="13" xfId="0" applyNumberFormat="1" applyFont="1" applyFill="1" applyBorder="1" applyAlignment="1">
      <alignment/>
    </xf>
    <xf numFmtId="37" fontId="54" fillId="0" borderId="16" xfId="43" applyNumberFormat="1" applyFont="1" applyFill="1" applyBorder="1" applyAlignment="1">
      <alignment/>
    </xf>
    <xf numFmtId="175" fontId="54" fillId="0" borderId="0" xfId="0" applyNumberFormat="1" applyFont="1" applyFill="1" applyBorder="1" applyAlignment="1">
      <alignment/>
    </xf>
    <xf numFmtId="175" fontId="54" fillId="0" borderId="0" xfId="43" applyNumberFormat="1" applyFont="1" applyFill="1" applyAlignment="1">
      <alignment/>
    </xf>
    <xf numFmtId="178" fontId="54" fillId="0" borderId="16" xfId="43" applyNumberFormat="1" applyFont="1" applyFill="1" applyBorder="1" applyAlignment="1">
      <alignment/>
    </xf>
    <xf numFmtId="178" fontId="54" fillId="0" borderId="0" xfId="0" applyNumberFormat="1" applyFont="1" applyAlignment="1">
      <alignment/>
    </xf>
    <xf numFmtId="178" fontId="56" fillId="0" borderId="0" xfId="0" applyNumberFormat="1" applyFont="1" applyAlignment="1">
      <alignment/>
    </xf>
    <xf numFmtId="0" fontId="38" fillId="0" borderId="0" xfId="64" applyFont="1" applyAlignment="1">
      <alignment horizontal="left" vertical="center"/>
      <protection/>
    </xf>
    <xf numFmtId="0" fontId="50" fillId="0" borderId="0" xfId="0" applyFont="1" applyAlignment="1">
      <alignment/>
    </xf>
    <xf numFmtId="0" fontId="2" fillId="0" borderId="20" xfId="0" applyFont="1" applyBorder="1" applyAlignment="1">
      <alignment/>
    </xf>
    <xf numFmtId="0" fontId="2" fillId="0" borderId="15" xfId="0" applyFont="1" applyBorder="1" applyAlignment="1">
      <alignment horizontal="center" wrapText="1"/>
    </xf>
    <xf numFmtId="0" fontId="2" fillId="0" borderId="21" xfId="0" applyFont="1" applyBorder="1" applyAlignment="1">
      <alignment horizontal="center" wrapText="1"/>
    </xf>
    <xf numFmtId="0" fontId="50" fillId="0" borderId="0" xfId="0" applyFont="1" applyFill="1" applyAlignment="1">
      <alignment/>
    </xf>
    <xf numFmtId="178" fontId="0" fillId="0" borderId="0" xfId="43" applyNumberFormat="1" applyFont="1" applyFill="1" applyAlignment="1">
      <alignment/>
    </xf>
    <xf numFmtId="182" fontId="0" fillId="0" borderId="0" xfId="0" applyNumberFormat="1" applyFill="1" applyAlignment="1">
      <alignment/>
    </xf>
    <xf numFmtId="0" fontId="2" fillId="0" borderId="20" xfId="0" applyFont="1" applyFill="1" applyBorder="1" applyAlignment="1">
      <alignment/>
    </xf>
    <xf numFmtId="178" fontId="2" fillId="0" borderId="15" xfId="0" applyNumberFormat="1" applyFont="1" applyFill="1" applyBorder="1" applyAlignment="1">
      <alignment/>
    </xf>
    <xf numFmtId="0" fontId="2" fillId="0" borderId="15" xfId="0" applyFont="1" applyFill="1" applyBorder="1" applyAlignment="1">
      <alignment/>
    </xf>
    <xf numFmtId="178" fontId="2" fillId="0" borderId="21" xfId="0" applyNumberFormat="1" applyFont="1" applyFill="1" applyBorder="1" applyAlignment="1">
      <alignment/>
    </xf>
    <xf numFmtId="0" fontId="56" fillId="0" borderId="0" xfId="0" applyFont="1" applyBorder="1" applyAlignment="1">
      <alignment/>
    </xf>
    <xf numFmtId="0" fontId="54" fillId="0" borderId="0" xfId="0" applyFont="1" applyBorder="1" applyAlignment="1">
      <alignment/>
    </xf>
    <xf numFmtId="0" fontId="52" fillId="0" borderId="0" xfId="0" applyFont="1" applyBorder="1" applyAlignment="1">
      <alignment/>
    </xf>
    <xf numFmtId="178" fontId="52" fillId="0" borderId="0" xfId="43" applyNumberFormat="1" applyFont="1" applyBorder="1" applyAlignment="1">
      <alignment/>
    </xf>
    <xf numFmtId="178" fontId="54" fillId="0" borderId="0" xfId="0" applyNumberFormat="1" applyFont="1" applyBorder="1" applyAlignment="1">
      <alignment/>
    </xf>
    <xf numFmtId="0" fontId="10" fillId="0" borderId="0" xfId="0" applyFont="1" applyBorder="1" applyAlignment="1">
      <alignment/>
    </xf>
    <xf numFmtId="178" fontId="52" fillId="0" borderId="0" xfId="0" applyNumberFormat="1" applyFont="1" applyBorder="1" applyAlignment="1">
      <alignment/>
    </xf>
    <xf numFmtId="178" fontId="0" fillId="0" borderId="0" xfId="0" applyNumberFormat="1" applyAlignment="1">
      <alignment/>
    </xf>
    <xf numFmtId="0" fontId="0" fillId="0" borderId="0" xfId="0" applyAlignment="1">
      <alignment horizontal="right"/>
    </xf>
    <xf numFmtId="0" fontId="6" fillId="0" borderId="0" xfId="64" applyFont="1" applyAlignment="1">
      <alignment horizontal="right" wrapText="1"/>
      <protection/>
    </xf>
    <xf numFmtId="0" fontId="39" fillId="0" borderId="0" xfId="64" applyFont="1" applyFill="1">
      <alignment/>
      <protection/>
    </xf>
    <xf numFmtId="0" fontId="39" fillId="0" borderId="0" xfId="64" applyFont="1" applyFill="1">
      <alignment/>
      <protection/>
    </xf>
    <xf numFmtId="178" fontId="6" fillId="0" borderId="0" xfId="43" applyNumberFormat="1" applyFont="1" applyFill="1" applyBorder="1" applyAlignment="1">
      <alignment horizontal="right" wrapText="1"/>
    </xf>
    <xf numFmtId="178" fontId="6" fillId="0" borderId="16" xfId="43" applyNumberFormat="1" applyFont="1" applyBorder="1" applyAlignment="1">
      <alignment horizontal="right" wrapText="1"/>
    </xf>
    <xf numFmtId="178" fontId="10" fillId="36" borderId="0" xfId="43" applyNumberFormat="1" applyFont="1" applyFill="1" applyBorder="1" applyAlignment="1">
      <alignment/>
    </xf>
    <xf numFmtId="178" fontId="10" fillId="36" borderId="16" xfId="43" applyNumberFormat="1" applyFont="1" applyFill="1" applyBorder="1" applyAlignment="1">
      <alignment/>
    </xf>
    <xf numFmtId="0" fontId="12" fillId="0" borderId="0" xfId="0" applyFont="1" applyAlignment="1">
      <alignment horizontal="center"/>
    </xf>
    <xf numFmtId="49" fontId="2" fillId="0" borderId="0" xfId="0" applyNumberFormat="1" applyFont="1" applyFill="1" applyBorder="1" applyAlignment="1">
      <alignment horizontal="center"/>
    </xf>
    <xf numFmtId="49" fontId="0" fillId="0" borderId="0" xfId="0" applyNumberFormat="1" applyFont="1" applyFill="1" applyBorder="1" applyAlignment="1">
      <alignment horizontal="center"/>
    </xf>
    <xf numFmtId="0" fontId="0" fillId="0" borderId="0" xfId="0" applyFont="1" applyFill="1" applyAlignment="1">
      <alignment/>
    </xf>
    <xf numFmtId="0" fontId="25" fillId="0" borderId="0" xfId="0" applyFont="1" applyFill="1" applyBorder="1" applyAlignment="1" quotePrefix="1">
      <alignment horizontal="center"/>
    </xf>
    <xf numFmtId="0" fontId="0" fillId="0" borderId="0" xfId="0" applyFont="1" applyFill="1" applyAlignment="1">
      <alignment horizontal="center"/>
    </xf>
    <xf numFmtId="0" fontId="48" fillId="0" borderId="0" xfId="0" applyFont="1" applyAlignment="1">
      <alignment horizontal="center"/>
    </xf>
    <xf numFmtId="178" fontId="52" fillId="0" borderId="0" xfId="0" applyNumberFormat="1" applyFont="1" applyAlignment="1">
      <alignment/>
    </xf>
    <xf numFmtId="49" fontId="20" fillId="0" borderId="11" xfId="0" applyNumberFormat="1" applyFont="1" applyFill="1" applyBorder="1" applyAlignment="1">
      <alignment horizontal="center"/>
    </xf>
    <xf numFmtId="178" fontId="10" fillId="0" borderId="12" xfId="43" applyNumberFormat="1" applyFont="1" applyFill="1" applyBorder="1" applyAlignment="1">
      <alignment/>
    </xf>
    <xf numFmtId="178" fontId="21" fillId="0" borderId="0" xfId="43" applyNumberFormat="1" applyFont="1" applyFill="1" applyBorder="1" applyAlignment="1">
      <alignment/>
    </xf>
    <xf numFmtId="178" fontId="21" fillId="0" borderId="14" xfId="43" applyNumberFormat="1" applyFont="1" applyFill="1" applyBorder="1" applyAlignment="1">
      <alignment/>
    </xf>
    <xf numFmtId="175" fontId="10" fillId="0" borderId="14" xfId="0" applyNumberFormat="1" applyFont="1" applyFill="1" applyBorder="1" applyAlignment="1">
      <alignment/>
    </xf>
    <xf numFmtId="181" fontId="10" fillId="0" borderId="0" xfId="0" applyNumberFormat="1" applyFont="1" applyFill="1" applyBorder="1" applyAlignment="1">
      <alignment/>
    </xf>
    <xf numFmtId="181" fontId="10" fillId="0" borderId="14" xfId="0" applyNumberFormat="1" applyFont="1" applyFill="1" applyBorder="1" applyAlignment="1">
      <alignment/>
    </xf>
    <xf numFmtId="181" fontId="10" fillId="0" borderId="0" xfId="0" applyNumberFormat="1" applyFont="1" applyFill="1" applyAlignment="1">
      <alignment/>
    </xf>
    <xf numFmtId="181" fontId="5" fillId="0" borderId="0" xfId="0" applyNumberFormat="1" applyFont="1" applyFill="1" applyAlignment="1">
      <alignment/>
    </xf>
    <xf numFmtId="0" fontId="46" fillId="0" borderId="0" xfId="0" applyFont="1" applyFill="1" applyAlignment="1">
      <alignment horizontal="center"/>
    </xf>
    <xf numFmtId="49" fontId="0" fillId="0" borderId="0" xfId="0" applyNumberFormat="1" applyFill="1" applyBorder="1" applyAlignment="1">
      <alignment horizontal="center"/>
    </xf>
    <xf numFmtId="178" fontId="25" fillId="0" borderId="0" xfId="43" applyNumberFormat="1" applyFont="1" applyFill="1" applyBorder="1" applyAlignment="1">
      <alignment/>
    </xf>
    <xf numFmtId="178" fontId="0" fillId="0" borderId="0" xfId="67" applyNumberFormat="1" applyFont="1" applyFill="1" applyBorder="1" applyAlignment="1">
      <alignment/>
    </xf>
    <xf numFmtId="178" fontId="5" fillId="0" borderId="0" xfId="43" applyNumberFormat="1" applyFont="1" applyFill="1" applyAlignment="1">
      <alignment/>
    </xf>
    <xf numFmtId="180" fontId="0" fillId="0" borderId="0" xfId="43" applyNumberFormat="1" applyFont="1" applyFill="1" applyAlignment="1">
      <alignment/>
    </xf>
    <xf numFmtId="178" fontId="0" fillId="0" borderId="0" xfId="43" applyNumberFormat="1" applyFill="1" applyAlignment="1">
      <alignment/>
    </xf>
    <xf numFmtId="177" fontId="45" fillId="0" borderId="0" xfId="43" applyFont="1" applyFill="1" applyBorder="1" applyAlignment="1">
      <alignment/>
    </xf>
    <xf numFmtId="175" fontId="0" fillId="0" borderId="0" xfId="0" applyNumberFormat="1" applyFill="1" applyAlignment="1">
      <alignment/>
    </xf>
    <xf numFmtId="198" fontId="0" fillId="0" borderId="0" xfId="67" applyNumberFormat="1" applyFont="1" applyFill="1" applyAlignment="1">
      <alignment/>
    </xf>
    <xf numFmtId="175" fontId="52" fillId="0" borderId="0" xfId="0" applyNumberFormat="1" applyFont="1" applyFill="1" applyBorder="1" applyAlignment="1">
      <alignment horizontal="center"/>
    </xf>
    <xf numFmtId="175" fontId="48" fillId="0" borderId="0" xfId="0" applyNumberFormat="1" applyFont="1" applyFill="1" applyBorder="1" applyAlignment="1">
      <alignment horizontal="center"/>
    </xf>
    <xf numFmtId="178" fontId="35" fillId="0" borderId="0" xfId="43" applyNumberFormat="1" applyFont="1" applyFill="1" applyBorder="1" applyAlignment="1">
      <alignment/>
    </xf>
    <xf numFmtId="178" fontId="0" fillId="0" borderId="0" xfId="43" applyNumberFormat="1" applyFont="1" applyFill="1" applyAlignment="1">
      <alignment/>
    </xf>
    <xf numFmtId="178" fontId="36" fillId="0" borderId="0" xfId="43" applyNumberFormat="1" applyFont="1" applyFill="1" applyAlignment="1">
      <alignment/>
    </xf>
    <xf numFmtId="178" fontId="0" fillId="0" borderId="0" xfId="43" applyNumberFormat="1" applyFont="1" applyFill="1" applyAlignment="1">
      <alignment horizontal="left"/>
    </xf>
    <xf numFmtId="178" fontId="19" fillId="0" borderId="0" xfId="43" applyNumberFormat="1" applyFont="1" applyFill="1" applyAlignment="1">
      <alignment horizontal="center"/>
    </xf>
    <xf numFmtId="0" fontId="6" fillId="0" borderId="15" xfId="64" applyFont="1" applyFill="1" applyBorder="1">
      <alignment/>
      <protection/>
    </xf>
    <xf numFmtId="178" fontId="6" fillId="0" borderId="16" xfId="43" applyNumberFormat="1" applyFont="1" applyFill="1" applyBorder="1" applyAlignment="1">
      <alignment/>
    </xf>
    <xf numFmtId="178" fontId="0" fillId="0" borderId="0" xfId="43" applyNumberFormat="1" applyFont="1" applyAlignment="1">
      <alignment/>
    </xf>
    <xf numFmtId="0" fontId="0" fillId="0" borderId="20" xfId="0" applyBorder="1" applyAlignment="1">
      <alignment/>
    </xf>
    <xf numFmtId="0" fontId="0" fillId="0" borderId="15" xfId="0" applyBorder="1" applyAlignment="1">
      <alignment/>
    </xf>
    <xf numFmtId="178" fontId="0" fillId="0" borderId="21" xfId="43" applyNumberFormat="1" applyFont="1" applyBorder="1" applyAlignment="1">
      <alignment/>
    </xf>
    <xf numFmtId="0" fontId="30" fillId="0" borderId="0" xfId="64" applyFont="1" applyFill="1" applyAlignment="1">
      <alignment horizontal="right" wrapText="1"/>
      <protection/>
    </xf>
    <xf numFmtId="178" fontId="6" fillId="0" borderId="14" xfId="43" applyNumberFormat="1" applyFont="1" applyFill="1" applyBorder="1" applyAlignment="1">
      <alignment/>
    </xf>
    <xf numFmtId="0" fontId="6" fillId="0" borderId="0" xfId="64" applyFont="1" applyFill="1" applyAlignment="1">
      <alignment vertical="top" wrapText="1"/>
      <protection/>
    </xf>
    <xf numFmtId="0" fontId="41" fillId="0" borderId="0" xfId="64" applyFont="1" applyFill="1" applyAlignment="1">
      <alignment horizontal="right"/>
      <protection/>
    </xf>
    <xf numFmtId="0" fontId="48" fillId="0" borderId="0" xfId="0" applyFont="1" applyAlignment="1">
      <alignment vertical="center"/>
    </xf>
    <xf numFmtId="0" fontId="48" fillId="0" borderId="0" xfId="0" applyFont="1" applyAlignment="1">
      <alignment horizontal="right" vertical="center"/>
    </xf>
    <xf numFmtId="0" fontId="48" fillId="37" borderId="0" xfId="0" applyFont="1" applyFill="1" applyAlignment="1">
      <alignment horizontal="center" vertical="center"/>
    </xf>
    <xf numFmtId="0" fontId="52" fillId="37" borderId="0" xfId="0" applyFont="1" applyFill="1" applyAlignment="1">
      <alignment horizontal="center"/>
    </xf>
    <xf numFmtId="0" fontId="52" fillId="37" borderId="22" xfId="0" applyFont="1" applyFill="1" applyBorder="1" applyAlignment="1">
      <alignment horizontal="center"/>
    </xf>
    <xf numFmtId="0" fontId="52" fillId="37" borderId="23" xfId="0" applyFont="1" applyFill="1" applyBorder="1" applyAlignment="1">
      <alignment horizontal="center"/>
    </xf>
    <xf numFmtId="15" fontId="52" fillId="37" borderId="23" xfId="0" applyNumberFormat="1" applyFont="1" applyFill="1" applyBorder="1" applyAlignment="1">
      <alignment horizontal="center"/>
    </xf>
    <xf numFmtId="178" fontId="52" fillId="37" borderId="23" xfId="0" applyNumberFormat="1" applyFont="1" applyFill="1" applyBorder="1" applyAlignment="1">
      <alignment horizontal="center"/>
    </xf>
    <xf numFmtId="178" fontId="52" fillId="37" borderId="24" xfId="0" applyNumberFormat="1" applyFont="1" applyFill="1" applyBorder="1" applyAlignment="1">
      <alignment horizontal="center"/>
    </xf>
    <xf numFmtId="178" fontId="52" fillId="37" borderId="25" xfId="0" applyNumberFormat="1" applyFont="1" applyFill="1" applyBorder="1" applyAlignment="1">
      <alignment horizontal="center"/>
    </xf>
    <xf numFmtId="178" fontId="52" fillId="37" borderId="23" xfId="43" applyNumberFormat="1" applyFont="1" applyFill="1" applyBorder="1" applyAlignment="1">
      <alignment horizontal="center"/>
    </xf>
    <xf numFmtId="178" fontId="52" fillId="37" borderId="16" xfId="43" applyNumberFormat="1" applyFont="1" applyFill="1" applyBorder="1" applyAlignment="1">
      <alignment/>
    </xf>
    <xf numFmtId="0" fontId="52" fillId="37" borderId="26" xfId="0" applyFont="1" applyFill="1" applyBorder="1" applyAlignment="1">
      <alignment horizontal="center"/>
    </xf>
    <xf numFmtId="0" fontId="54" fillId="37" borderId="0" xfId="0" applyFont="1" applyFill="1" applyAlignment="1">
      <alignment horizontal="center"/>
    </xf>
    <xf numFmtId="0" fontId="54" fillId="37" borderId="22" xfId="0" applyFont="1" applyFill="1" applyBorder="1" applyAlignment="1">
      <alignment horizontal="center"/>
    </xf>
    <xf numFmtId="0" fontId="54" fillId="37" borderId="23" xfId="0" applyFont="1" applyFill="1" applyBorder="1" applyAlignment="1">
      <alignment horizontal="center"/>
    </xf>
    <xf numFmtId="15" fontId="54" fillId="37" borderId="23" xfId="0" applyNumberFormat="1" applyFont="1" applyFill="1" applyBorder="1" applyAlignment="1">
      <alignment horizontal="center"/>
    </xf>
    <xf numFmtId="178" fontId="54" fillId="37" borderId="23" xfId="0" applyNumberFormat="1" applyFont="1" applyFill="1" applyBorder="1" applyAlignment="1">
      <alignment horizontal="center"/>
    </xf>
    <xf numFmtId="178" fontId="54" fillId="37" borderId="24" xfId="0" applyNumberFormat="1" applyFont="1" applyFill="1" applyBorder="1" applyAlignment="1">
      <alignment horizontal="center"/>
    </xf>
    <xf numFmtId="178" fontId="54" fillId="37" borderId="25" xfId="0" applyNumberFormat="1" applyFont="1" applyFill="1" applyBorder="1" applyAlignment="1">
      <alignment horizontal="center"/>
    </xf>
    <xf numFmtId="37" fontId="54" fillId="37" borderId="23" xfId="0" applyNumberFormat="1" applyFont="1" applyFill="1" applyBorder="1" applyAlignment="1">
      <alignment horizontal="center"/>
    </xf>
    <xf numFmtId="178" fontId="54" fillId="37" borderId="16" xfId="43" applyNumberFormat="1" applyFont="1" applyFill="1" applyBorder="1" applyAlignment="1">
      <alignment horizontal="right"/>
    </xf>
    <xf numFmtId="0" fontId="54" fillId="37" borderId="26" xfId="0" applyFont="1" applyFill="1" applyBorder="1" applyAlignment="1">
      <alignment horizontal="center"/>
    </xf>
    <xf numFmtId="0" fontId="54" fillId="0" borderId="0" xfId="0" applyFont="1" applyFill="1" applyAlignment="1">
      <alignment/>
    </xf>
    <xf numFmtId="178" fontId="54" fillId="0" borderId="0" xfId="0" applyNumberFormat="1" applyFont="1" applyFill="1" applyAlignment="1">
      <alignment/>
    </xf>
    <xf numFmtId="177" fontId="54" fillId="0" borderId="0" xfId="43" applyFont="1" applyFill="1" applyBorder="1" applyAlignment="1">
      <alignment/>
    </xf>
    <xf numFmtId="9" fontId="54" fillId="0" borderId="0" xfId="67" applyFont="1" applyFill="1" applyBorder="1" applyAlignment="1">
      <alignment/>
    </xf>
    <xf numFmtId="178" fontId="54" fillId="0" borderId="0" xfId="43" applyNumberFormat="1" applyFont="1" applyFill="1" applyBorder="1" applyAlignment="1">
      <alignment horizontal="left"/>
    </xf>
    <xf numFmtId="37" fontId="54" fillId="0" borderId="0" xfId="0" applyNumberFormat="1" applyFont="1" applyFill="1" applyAlignment="1">
      <alignment/>
    </xf>
    <xf numFmtId="178" fontId="54" fillId="0" borderId="0" xfId="43" applyNumberFormat="1" applyFont="1" applyFill="1" applyBorder="1" applyAlignment="1">
      <alignment/>
    </xf>
    <xf numFmtId="177" fontId="6" fillId="0" borderId="0" xfId="43" applyFont="1" applyFill="1" applyAlignment="1">
      <alignment/>
    </xf>
    <xf numFmtId="178" fontId="6" fillId="0" borderId="13" xfId="43" applyNumberFormat="1" applyFont="1" applyFill="1" applyBorder="1" applyAlignment="1">
      <alignment/>
    </xf>
    <xf numFmtId="178" fontId="6" fillId="0" borderId="15" xfId="43" applyNumberFormat="1" applyFont="1" applyFill="1" applyBorder="1" applyAlignment="1">
      <alignment/>
    </xf>
    <xf numFmtId="177" fontId="33" fillId="0" borderId="0" xfId="43" applyFont="1" applyFill="1" applyAlignment="1">
      <alignment/>
    </xf>
    <xf numFmtId="178" fontId="27" fillId="0" borderId="0" xfId="43" applyNumberFormat="1" applyFont="1" applyAlignment="1">
      <alignment/>
    </xf>
    <xf numFmtId="178" fontId="31" fillId="0" borderId="0" xfId="43" applyNumberFormat="1" applyFont="1" applyAlignment="1">
      <alignment/>
    </xf>
    <xf numFmtId="178" fontId="31" fillId="0" borderId="0" xfId="43" applyNumberFormat="1" applyFont="1" applyFill="1" applyAlignment="1">
      <alignment/>
    </xf>
    <xf numFmtId="178" fontId="31" fillId="35" borderId="0" xfId="43" applyNumberFormat="1" applyFont="1" applyFill="1" applyAlignment="1">
      <alignment/>
    </xf>
    <xf numFmtId="178" fontId="31" fillId="0" borderId="0" xfId="43" applyNumberFormat="1" applyFont="1" applyFill="1" applyAlignment="1">
      <alignment/>
    </xf>
    <xf numFmtId="178" fontId="6" fillId="0" borderId="0" xfId="43" applyNumberFormat="1" applyFont="1" applyAlignment="1">
      <alignment horizontal="right"/>
    </xf>
    <xf numFmtId="0" fontId="29" fillId="0" borderId="12" xfId="64" applyFont="1" applyFill="1" applyBorder="1" applyAlignment="1">
      <alignment horizontal="center"/>
      <protection/>
    </xf>
    <xf numFmtId="14" fontId="29" fillId="0" borderId="13" xfId="64" applyNumberFormat="1" applyFont="1" applyFill="1" applyBorder="1" applyAlignment="1">
      <alignment horizontal="center"/>
      <protection/>
    </xf>
    <xf numFmtId="0" fontId="29" fillId="0" borderId="13" xfId="64" applyFont="1" applyFill="1" applyBorder="1" applyAlignment="1">
      <alignment horizontal="center"/>
      <protection/>
    </xf>
    <xf numFmtId="178" fontId="29" fillId="0" borderId="0" xfId="43" applyNumberFormat="1" applyFont="1" applyFill="1" applyBorder="1" applyAlignment="1">
      <alignment horizontal="center"/>
    </xf>
    <xf numFmtId="178" fontId="31" fillId="0" borderId="0" xfId="43" applyNumberFormat="1" applyFont="1" applyFill="1" applyAlignment="1">
      <alignment vertical="top"/>
    </xf>
    <xf numFmtId="0" fontId="20" fillId="0" borderId="0" xfId="0" applyFont="1" applyBorder="1" applyAlignment="1">
      <alignment horizontal="center"/>
    </xf>
    <xf numFmtId="0" fontId="52" fillId="37" borderId="0" xfId="0" applyFont="1" applyFill="1" applyBorder="1" applyAlignment="1">
      <alignment horizontal="center"/>
    </xf>
    <xf numFmtId="0" fontId="54" fillId="0" borderId="0" xfId="0" applyFont="1" applyBorder="1" applyAlignment="1">
      <alignment horizontal="right"/>
    </xf>
    <xf numFmtId="0" fontId="54" fillId="37" borderId="0" xfId="0" applyFont="1" applyFill="1" applyBorder="1" applyAlignment="1">
      <alignment horizontal="center"/>
    </xf>
    <xf numFmtId="0" fontId="57" fillId="0" borderId="0" xfId="0" applyFont="1" applyBorder="1" applyAlignment="1">
      <alignment horizontal="center"/>
    </xf>
    <xf numFmtId="0" fontId="55" fillId="0" borderId="0" xfId="0" applyFont="1" applyBorder="1" applyAlignment="1">
      <alignment horizontal="center"/>
    </xf>
    <xf numFmtId="15" fontId="52" fillId="37" borderId="0" xfId="0" applyNumberFormat="1" applyFont="1" applyFill="1" applyBorder="1" applyAlignment="1">
      <alignment horizontal="center"/>
    </xf>
    <xf numFmtId="15" fontId="54" fillId="37" borderId="0" xfId="0" applyNumberFormat="1" applyFont="1" applyFill="1" applyBorder="1" applyAlignment="1">
      <alignment horizontal="center"/>
    </xf>
    <xf numFmtId="49" fontId="18" fillId="0" borderId="13" xfId="0" applyNumberFormat="1" applyFont="1" applyFill="1" applyBorder="1" applyAlignment="1">
      <alignment horizontal="center"/>
    </xf>
    <xf numFmtId="0" fontId="20" fillId="0" borderId="13" xfId="0" applyFont="1" applyFill="1" applyBorder="1" applyAlignment="1">
      <alignment horizontal="center"/>
    </xf>
    <xf numFmtId="0" fontId="20" fillId="0" borderId="13" xfId="0" applyFont="1" applyFill="1" applyBorder="1" applyAlignment="1" quotePrefix="1">
      <alignment horizontal="center"/>
    </xf>
    <xf numFmtId="49" fontId="57" fillId="0" borderId="13" xfId="0" applyNumberFormat="1" applyFont="1" applyFill="1" applyBorder="1" applyAlignment="1">
      <alignment horizontal="center"/>
    </xf>
    <xf numFmtId="0" fontId="18" fillId="0" borderId="13" xfId="0" applyFont="1" applyFill="1" applyBorder="1" applyAlignment="1">
      <alignment horizontal="center"/>
    </xf>
    <xf numFmtId="49" fontId="55" fillId="0" borderId="13" xfId="0" applyNumberFormat="1" applyFont="1" applyFill="1" applyBorder="1" applyAlignment="1">
      <alignment horizontal="center"/>
    </xf>
    <xf numFmtId="49" fontId="53" fillId="0" borderId="13" xfId="0" applyNumberFormat="1" applyFont="1" applyFill="1" applyBorder="1" applyAlignment="1">
      <alignment horizontal="center"/>
    </xf>
    <xf numFmtId="0" fontId="52" fillId="37" borderId="13" xfId="0" applyFont="1" applyFill="1" applyBorder="1" applyAlignment="1">
      <alignment horizontal="center"/>
    </xf>
    <xf numFmtId="49" fontId="55" fillId="0" borderId="13" xfId="0" applyNumberFormat="1" applyFont="1" applyFill="1" applyBorder="1" applyAlignment="1">
      <alignment horizontal="right"/>
    </xf>
    <xf numFmtId="0" fontId="54" fillId="37" borderId="13" xfId="0" applyFont="1" applyFill="1" applyBorder="1" applyAlignment="1">
      <alignment horizontal="center"/>
    </xf>
    <xf numFmtId="0" fontId="28" fillId="0" borderId="0" xfId="64" applyFont="1" applyFill="1">
      <alignment/>
      <protection/>
    </xf>
    <xf numFmtId="0" fontId="33" fillId="0" borderId="0" xfId="64" applyFont="1" applyFill="1" applyBorder="1" applyAlignment="1">
      <alignment horizontal="right"/>
      <protection/>
    </xf>
    <xf numFmtId="175" fontId="10" fillId="0" borderId="0" xfId="0" applyNumberFormat="1" applyFont="1" applyFill="1" applyAlignment="1">
      <alignment horizontal="right"/>
    </xf>
    <xf numFmtId="178" fontId="6" fillId="0" borderId="13" xfId="43" applyNumberFormat="1" applyFont="1" applyFill="1" applyBorder="1" applyAlignment="1">
      <alignment horizontal="right"/>
    </xf>
    <xf numFmtId="177" fontId="0" fillId="0" borderId="0" xfId="43" applyNumberFormat="1" applyFont="1" applyFill="1" applyBorder="1" applyAlignment="1">
      <alignment horizontal="right"/>
    </xf>
    <xf numFmtId="177" fontId="0" fillId="0" borderId="0" xfId="0" applyNumberFormat="1" applyFont="1" applyFill="1" applyBorder="1" applyAlignment="1">
      <alignment horizontal="right"/>
    </xf>
    <xf numFmtId="177" fontId="0" fillId="0" borderId="0" xfId="0" applyNumberFormat="1" applyFont="1" applyFill="1" applyAlignment="1">
      <alignment horizontal="right"/>
    </xf>
    <xf numFmtId="177" fontId="0" fillId="0" borderId="0" xfId="43" applyNumberFormat="1" applyFont="1" applyFill="1" applyAlignment="1">
      <alignment horizontal="right"/>
    </xf>
    <xf numFmtId="0" fontId="6" fillId="0" borderId="0" xfId="64" applyFont="1" applyAlignment="1">
      <alignment/>
      <protection/>
    </xf>
    <xf numFmtId="0" fontId="38" fillId="0" borderId="0" xfId="64" applyFont="1" applyFill="1">
      <alignment/>
      <protection/>
    </xf>
    <xf numFmtId="178" fontId="10" fillId="0" borderId="0" xfId="43" applyNumberFormat="1" applyFont="1" applyAlignment="1">
      <alignment horizontal="right"/>
    </xf>
    <xf numFmtId="0" fontId="5" fillId="0" borderId="0" xfId="0" applyFont="1" applyFill="1" applyAlignment="1">
      <alignment horizontal="justify" wrapText="1"/>
    </xf>
    <xf numFmtId="0" fontId="2" fillId="0" borderId="0" xfId="0" applyFont="1" applyAlignment="1">
      <alignment horizontal="center"/>
    </xf>
    <xf numFmtId="0" fontId="10" fillId="0" borderId="0" xfId="0" applyFont="1" applyAlignment="1">
      <alignment horizontal="left" vertical="center"/>
    </xf>
    <xf numFmtId="0" fontId="46" fillId="0" borderId="0" xfId="0" applyFont="1" applyAlignment="1">
      <alignment horizontal="center"/>
    </xf>
    <xf numFmtId="0" fontId="10" fillId="0" borderId="0" xfId="0" applyFont="1" applyAlignment="1">
      <alignment horizontal="left" vertical="top"/>
    </xf>
    <xf numFmtId="0" fontId="2" fillId="30" borderId="0" xfId="0" applyFont="1" applyFill="1" applyAlignment="1">
      <alignment horizontal="center"/>
    </xf>
    <xf numFmtId="0" fontId="0" fillId="0" borderId="0" xfId="0" applyFont="1" applyAlignment="1">
      <alignment horizontal="left" vertical="top"/>
    </xf>
    <xf numFmtId="0" fontId="16" fillId="0" borderId="0" xfId="0" applyFont="1" applyFill="1" applyAlignment="1">
      <alignment horizontal="justify" vertical="center" wrapText="1"/>
    </xf>
    <xf numFmtId="0" fontId="5" fillId="0" borderId="0" xfId="0" applyFont="1" applyAlignment="1">
      <alignment horizontal="left" vertical="center"/>
    </xf>
    <xf numFmtId="0" fontId="18" fillId="30" borderId="0" xfId="0" applyFont="1" applyFill="1" applyAlignment="1">
      <alignment horizontal="center"/>
    </xf>
    <xf numFmtId="0" fontId="5" fillId="0" borderId="0" xfId="0" applyFont="1" applyFill="1" applyAlignment="1">
      <alignment horizontal="justify" vertical="center" wrapText="1"/>
    </xf>
    <xf numFmtId="0" fontId="12" fillId="0" borderId="0" xfId="0" applyFont="1" applyAlignment="1">
      <alignment horizontal="center"/>
    </xf>
    <xf numFmtId="178" fontId="18" fillId="30" borderId="0" xfId="43" applyNumberFormat="1" applyFont="1" applyFill="1" applyAlignment="1">
      <alignment horizontal="center"/>
    </xf>
    <xf numFmtId="0" fontId="59" fillId="0" borderId="0" xfId="0" applyFont="1" applyAlignment="1">
      <alignment horizontal="left" vertical="top"/>
    </xf>
    <xf numFmtId="0" fontId="5" fillId="0" borderId="0" xfId="0" applyFont="1" applyFill="1" applyAlignment="1">
      <alignment horizontal="left" vertical="center" wrapText="1"/>
    </xf>
    <xf numFmtId="0" fontId="6" fillId="0" borderId="0" xfId="64" applyFont="1" applyAlignment="1">
      <alignment horizontal="left"/>
      <protection/>
    </xf>
    <xf numFmtId="0" fontId="27" fillId="30" borderId="0" xfId="64" applyFont="1" applyFill="1" applyAlignment="1">
      <alignment horizontal="center"/>
      <protection/>
    </xf>
    <xf numFmtId="0" fontId="27" fillId="30" borderId="0" xfId="64" applyFont="1" applyFill="1" applyAlignment="1">
      <alignment horizontal="center" vertical="top" wrapText="1"/>
      <protection/>
    </xf>
    <xf numFmtId="0" fontId="6" fillId="0" borderId="0" xfId="64" applyFont="1" applyAlignment="1">
      <alignment horizontal="justify" vertical="top" wrapText="1"/>
      <protection/>
    </xf>
    <xf numFmtId="0" fontId="6" fillId="0" borderId="0" xfId="64" applyFont="1" applyFill="1" applyAlignment="1">
      <alignment horizontal="justify" vertical="top" wrapText="1"/>
      <protection/>
    </xf>
    <xf numFmtId="0" fontId="31" fillId="0" borderId="0" xfId="0" applyFont="1" applyFill="1" applyAlignment="1">
      <alignment horizontal="justify" vertical="top" wrapText="1"/>
    </xf>
    <xf numFmtId="0" fontId="6" fillId="0" borderId="0" xfId="64" applyFont="1" applyAlignment="1">
      <alignment horizontal="justify" wrapText="1"/>
      <protection/>
    </xf>
    <xf numFmtId="0" fontId="31" fillId="0" borderId="0" xfId="64" applyFont="1" applyFill="1" applyAlignment="1">
      <alignment horizontal="justify" vertical="top" wrapText="1"/>
      <protection/>
    </xf>
    <xf numFmtId="0" fontId="31" fillId="0" borderId="0" xfId="64" applyFont="1" applyFill="1" applyAlignment="1">
      <alignment horizontal="justify" vertical="top" wrapText="1"/>
      <protection/>
    </xf>
    <xf numFmtId="0" fontId="31" fillId="0" borderId="0" xfId="64" applyFont="1" applyFill="1" applyAlignment="1">
      <alignment horizontal="justify" vertical="top" wrapText="1"/>
      <protection/>
    </xf>
    <xf numFmtId="0" fontId="31" fillId="0" borderId="0" xfId="64" applyFont="1" applyFill="1" applyAlignment="1">
      <alignment horizontal="justify" vertical="top" wrapText="1"/>
      <protection/>
    </xf>
    <xf numFmtId="0" fontId="31" fillId="0" borderId="0" xfId="64" applyFont="1" applyFill="1" applyAlignment="1">
      <alignment horizontal="justify" vertical="top" wrapText="1"/>
      <protection/>
    </xf>
    <xf numFmtId="177" fontId="6" fillId="0" borderId="0" xfId="43" applyFont="1" applyFill="1" applyAlignment="1">
      <alignment horizontal="left" vertical="top" wrapText="1"/>
    </xf>
    <xf numFmtId="0" fontId="31" fillId="0" borderId="0" xfId="64" applyFont="1" applyFill="1" applyAlignment="1">
      <alignment horizontal="justify" vertical="center" wrapText="1"/>
      <protection/>
    </xf>
    <xf numFmtId="0" fontId="31" fillId="0" borderId="0" xfId="0" applyFont="1" applyAlignment="1">
      <alignment vertical="top" wrapText="1"/>
    </xf>
    <xf numFmtId="0" fontId="6" fillId="0" borderId="0" xfId="64" applyFont="1" applyFill="1" applyAlignment="1">
      <alignment horizontal="left" vertical="top" wrapText="1"/>
      <protection/>
    </xf>
    <xf numFmtId="0" fontId="6" fillId="0" borderId="0" xfId="64" applyFont="1" applyAlignment="1">
      <alignment horizontal="center" wrapText="1"/>
      <protection/>
    </xf>
    <xf numFmtId="0" fontId="6" fillId="0" borderId="0" xfId="64" applyFont="1" applyFill="1" applyAlignment="1">
      <alignment horizontal="left" wrapText="1"/>
      <protection/>
    </xf>
    <xf numFmtId="0" fontId="6" fillId="0" borderId="0" xfId="64" applyFont="1" applyFill="1" applyAlignment="1">
      <alignment horizontal="center" wrapText="1"/>
      <protection/>
    </xf>
    <xf numFmtId="0" fontId="31" fillId="0" borderId="0" xfId="64" applyFont="1" applyFill="1" applyAlignment="1">
      <alignment horizontal="left" vertical="top" wrapText="1"/>
      <protection/>
    </xf>
    <xf numFmtId="0" fontId="31" fillId="0" borderId="0" xfId="64" applyFont="1" applyFill="1" applyAlignment="1">
      <alignment horizontal="left" vertical="top" wrapText="1"/>
      <protection/>
    </xf>
    <xf numFmtId="0" fontId="27" fillId="30" borderId="0" xfId="64" applyFont="1" applyFill="1" applyAlignment="1">
      <alignment horizontal="center" wrapText="1"/>
      <protection/>
    </xf>
    <xf numFmtId="0" fontId="6" fillId="0" borderId="0" xfId="64" applyNumberFormat="1" applyFont="1" applyFill="1" applyAlignment="1">
      <alignment horizontal="left" wrapText="1"/>
      <protection/>
    </xf>
    <xf numFmtId="0" fontId="31" fillId="0" borderId="0" xfId="64" applyFont="1" applyFill="1" applyBorder="1" applyAlignment="1">
      <alignment horizontal="justify" vertical="top" wrapText="1"/>
      <protection/>
    </xf>
    <xf numFmtId="0" fontId="31" fillId="0" borderId="0" xfId="64" applyFont="1" applyFill="1" applyAlignment="1">
      <alignment horizontal="left" wrapText="1"/>
      <protection/>
    </xf>
    <xf numFmtId="0" fontId="31" fillId="0" borderId="0" xfId="64" applyFont="1" applyFill="1" applyAlignment="1">
      <alignment horizontal="left" wrapText="1"/>
      <protection/>
    </xf>
    <xf numFmtId="0" fontId="29" fillId="0" borderId="0" xfId="64" applyFont="1" applyAlignment="1">
      <alignment horizontal="center"/>
      <protection/>
    </xf>
    <xf numFmtId="0" fontId="6" fillId="0" borderId="0" xfId="64" applyFont="1" applyAlignment="1">
      <alignment horizontal="left" vertical="top" wrapText="1"/>
      <protection/>
    </xf>
    <xf numFmtId="0" fontId="6" fillId="0" borderId="0" xfId="64" applyFont="1" applyFill="1" applyAlignment="1">
      <alignment horizontal="left" vertical="justify" wrapText="1"/>
      <protection/>
    </xf>
    <xf numFmtId="0" fontId="31" fillId="0" borderId="0" xfId="64" applyFont="1" applyFill="1" applyAlignment="1">
      <alignment horizontal="left" vertical="top" wrapText="1"/>
      <protection/>
    </xf>
    <xf numFmtId="0" fontId="31" fillId="0" borderId="0" xfId="64" applyFont="1" applyFill="1" applyAlignment="1">
      <alignment horizontal="left" vertical="top" wrapText="1"/>
      <protection/>
    </xf>
    <xf numFmtId="0" fontId="31" fillId="0" borderId="0" xfId="64" applyFont="1" applyFill="1" applyAlignment="1">
      <alignment horizontal="left" vertical="center" wrapText="1"/>
      <protection/>
    </xf>
    <xf numFmtId="0" fontId="31" fillId="0" borderId="0" xfId="64" applyFont="1" applyFill="1" applyAlignment="1">
      <alignment horizontal="left" vertical="center" wrapText="1"/>
      <protection/>
    </xf>
    <xf numFmtId="0" fontId="38" fillId="0" borderId="0" xfId="64" applyFont="1" applyAlignment="1">
      <alignment horizontal="left" vertical="center"/>
      <protection/>
    </xf>
    <xf numFmtId="0" fontId="27" fillId="0" borderId="0" xfId="64" applyFont="1" applyFill="1" applyAlignment="1">
      <alignment horizontal="justify" wrapText="1"/>
      <protection/>
    </xf>
    <xf numFmtId="0" fontId="58" fillId="0" borderId="0" xfId="0" applyFont="1" applyAlignment="1">
      <alignment wrapText="1"/>
    </xf>
    <xf numFmtId="0" fontId="31" fillId="0" borderId="0" xfId="0" applyFont="1" applyAlignment="1">
      <alignment wrapText="1"/>
    </xf>
    <xf numFmtId="0" fontId="20" fillId="0" borderId="0" xfId="0" applyFont="1" applyAlignment="1">
      <alignment horizontal="center"/>
    </xf>
    <xf numFmtId="0" fontId="18" fillId="0" borderId="0" xfId="0" applyFont="1" applyAlignment="1">
      <alignment horizontal="center"/>
    </xf>
    <xf numFmtId="0" fontId="20" fillId="0" borderId="0" xfId="0" applyFont="1" applyBorder="1" applyAlignment="1">
      <alignment horizontal="center"/>
    </xf>
    <xf numFmtId="0" fontId="18" fillId="0" borderId="0" xfId="0" applyFont="1" applyBorder="1" applyAlignment="1">
      <alignment horizontal="center"/>
    </xf>
  </cellXfs>
  <cellStyles count="62">
    <cellStyle name="Normal" xfId="0"/>
    <cellStyle name="0,0&#13;&#10;NA&#13;&#1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Date" xfId="47"/>
    <cellStyle name="Explanatory Text" xfId="48"/>
    <cellStyle name="Followed Hyperlink" xfId="49"/>
    <cellStyle name="Good" xfId="50"/>
    <cellStyle name="Grey" xfId="51"/>
    <cellStyle name="Heading 1" xfId="52"/>
    <cellStyle name="Heading 2" xfId="53"/>
    <cellStyle name="Heading 3" xfId="54"/>
    <cellStyle name="Heading 4" xfId="55"/>
    <cellStyle name="Hyperlink" xfId="56"/>
    <cellStyle name="Input" xfId="57"/>
    <cellStyle name="Input [yellow]" xfId="58"/>
    <cellStyle name="ken" xfId="59"/>
    <cellStyle name="Linked Cell" xfId="60"/>
    <cellStyle name="Neutral" xfId="61"/>
    <cellStyle name="New Times Roman" xfId="62"/>
    <cellStyle name="Normal - Style1" xfId="63"/>
    <cellStyle name="Normal_Q2_2007_notes A  B-23ug-rl comments (1) " xfId="64"/>
    <cellStyle name="Note" xfId="65"/>
    <cellStyle name="Output" xfId="66"/>
    <cellStyle name="Percent" xfId="67"/>
    <cellStyle name="Percent [2]" xfId="68"/>
    <cellStyle name="Title" xfId="69"/>
    <cellStyle name="Total" xfId="70"/>
    <cellStyle name="Tusental (0)_pldt" xfId="71"/>
    <cellStyle name="Tusental_pldt" xfId="72"/>
    <cellStyle name="Valuta (0)_pldt" xfId="73"/>
    <cellStyle name="Valuta_pldt"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4</xdr:col>
      <xdr:colOff>38100</xdr:colOff>
      <xdr:row>1</xdr:row>
      <xdr:rowOff>19050</xdr:rowOff>
    </xdr:to>
    <xdr:pic>
      <xdr:nvPicPr>
        <xdr:cNvPr id="1" name="Picture 1" descr="smr berhad"/>
        <xdr:cNvPicPr preferRelativeResize="1">
          <a:picLocks noChangeAspect="1"/>
        </xdr:cNvPicPr>
      </xdr:nvPicPr>
      <xdr:blipFill>
        <a:blip r:embed="rId1"/>
        <a:stretch>
          <a:fillRect/>
        </a:stretch>
      </xdr:blipFill>
      <xdr:spPr>
        <a:xfrm>
          <a:off x="9525" y="9525"/>
          <a:ext cx="4800600"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3</xdr:col>
      <xdr:colOff>1162050</xdr:colOff>
      <xdr:row>1</xdr:row>
      <xdr:rowOff>66675</xdr:rowOff>
    </xdr:to>
    <xdr:pic>
      <xdr:nvPicPr>
        <xdr:cNvPr id="1" name="Picture 2" descr="smr berhad"/>
        <xdr:cNvPicPr preferRelativeResize="1">
          <a:picLocks noChangeAspect="1"/>
        </xdr:cNvPicPr>
      </xdr:nvPicPr>
      <xdr:blipFill>
        <a:blip r:embed="rId1"/>
        <a:stretch>
          <a:fillRect/>
        </a:stretch>
      </xdr:blipFill>
      <xdr:spPr>
        <a:xfrm>
          <a:off x="0" y="57150"/>
          <a:ext cx="4505325" cy="876300"/>
        </a:xfrm>
        <a:prstGeom prst="rect">
          <a:avLst/>
        </a:prstGeom>
        <a:noFill/>
        <a:ln w="9525" cmpd="sng">
          <a:noFill/>
        </a:ln>
      </xdr:spPr>
    </xdr:pic>
    <xdr:clientData/>
  </xdr:twoCellAnchor>
  <xdr:twoCellAnchor editAs="oneCell">
    <xdr:from>
      <xdr:col>0</xdr:col>
      <xdr:colOff>0</xdr:colOff>
      <xdr:row>0</xdr:row>
      <xdr:rowOff>57150</xdr:rowOff>
    </xdr:from>
    <xdr:to>
      <xdr:col>4</xdr:col>
      <xdr:colOff>238125</xdr:colOff>
      <xdr:row>1</xdr:row>
      <xdr:rowOff>66675</xdr:rowOff>
    </xdr:to>
    <xdr:pic>
      <xdr:nvPicPr>
        <xdr:cNvPr id="2" name="Picture 1" descr="smr berhad"/>
        <xdr:cNvPicPr preferRelativeResize="1">
          <a:picLocks noChangeAspect="1"/>
        </xdr:cNvPicPr>
      </xdr:nvPicPr>
      <xdr:blipFill>
        <a:blip r:embed="rId2"/>
        <a:stretch>
          <a:fillRect/>
        </a:stretch>
      </xdr:blipFill>
      <xdr:spPr>
        <a:xfrm>
          <a:off x="0" y="57150"/>
          <a:ext cx="4810125"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381000</xdr:colOff>
      <xdr:row>1</xdr:row>
      <xdr:rowOff>9525</xdr:rowOff>
    </xdr:to>
    <xdr:pic>
      <xdr:nvPicPr>
        <xdr:cNvPr id="1" name="Picture 2" descr="smr berhad"/>
        <xdr:cNvPicPr preferRelativeResize="1">
          <a:picLocks noChangeAspect="1"/>
        </xdr:cNvPicPr>
      </xdr:nvPicPr>
      <xdr:blipFill>
        <a:blip r:embed="rId1"/>
        <a:stretch>
          <a:fillRect/>
        </a:stretch>
      </xdr:blipFill>
      <xdr:spPr>
        <a:xfrm>
          <a:off x="0" y="0"/>
          <a:ext cx="4505325" cy="876300"/>
        </a:xfrm>
        <a:prstGeom prst="rect">
          <a:avLst/>
        </a:prstGeom>
        <a:noFill/>
        <a:ln w="9525" cmpd="sng">
          <a:noFill/>
        </a:ln>
      </xdr:spPr>
    </xdr:pic>
    <xdr:clientData/>
  </xdr:twoCellAnchor>
  <xdr:twoCellAnchor>
    <xdr:from>
      <xdr:col>2</xdr:col>
      <xdr:colOff>914400</xdr:colOff>
      <xdr:row>10</xdr:row>
      <xdr:rowOff>0</xdr:rowOff>
    </xdr:from>
    <xdr:to>
      <xdr:col>6</xdr:col>
      <xdr:colOff>9525</xdr:colOff>
      <xdr:row>10</xdr:row>
      <xdr:rowOff>0</xdr:rowOff>
    </xdr:to>
    <xdr:sp>
      <xdr:nvSpPr>
        <xdr:cNvPr id="2" name="Straight Arrow Connector 30"/>
        <xdr:cNvSpPr>
          <a:spLocks/>
        </xdr:cNvSpPr>
      </xdr:nvSpPr>
      <xdr:spPr>
        <a:xfrm>
          <a:off x="3190875" y="2209800"/>
          <a:ext cx="27908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19050</xdr:colOff>
      <xdr:row>7</xdr:row>
      <xdr:rowOff>0</xdr:rowOff>
    </xdr:from>
    <xdr:to>
      <xdr:col>7</xdr:col>
      <xdr:colOff>895350</xdr:colOff>
      <xdr:row>7</xdr:row>
      <xdr:rowOff>0</xdr:rowOff>
    </xdr:to>
    <xdr:sp>
      <xdr:nvSpPr>
        <xdr:cNvPr id="3" name="Straight Arrow Connector 34"/>
        <xdr:cNvSpPr>
          <a:spLocks/>
        </xdr:cNvSpPr>
      </xdr:nvSpPr>
      <xdr:spPr>
        <a:xfrm>
          <a:off x="6915150" y="1876425"/>
          <a:ext cx="876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1657350</xdr:colOff>
      <xdr:row>6</xdr:row>
      <xdr:rowOff>152400</xdr:rowOff>
    </xdr:from>
    <xdr:to>
      <xdr:col>2</xdr:col>
      <xdr:colOff>914400</xdr:colOff>
      <xdr:row>6</xdr:row>
      <xdr:rowOff>152400</xdr:rowOff>
    </xdr:to>
    <xdr:sp>
      <xdr:nvSpPr>
        <xdr:cNvPr id="4" name="Straight Arrow Connector 36"/>
        <xdr:cNvSpPr>
          <a:spLocks/>
        </xdr:cNvSpPr>
      </xdr:nvSpPr>
      <xdr:spPr>
        <a:xfrm rot="10800000" flipV="1">
          <a:off x="2266950" y="1866900"/>
          <a:ext cx="9239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714375</xdr:colOff>
      <xdr:row>1</xdr:row>
      <xdr:rowOff>9525</xdr:rowOff>
    </xdr:to>
    <xdr:pic>
      <xdr:nvPicPr>
        <xdr:cNvPr id="1" name="Picture 1" descr="smr berhad"/>
        <xdr:cNvPicPr preferRelativeResize="1">
          <a:picLocks noChangeAspect="1"/>
        </xdr:cNvPicPr>
      </xdr:nvPicPr>
      <xdr:blipFill>
        <a:blip r:embed="rId1"/>
        <a:stretch>
          <a:fillRect/>
        </a:stretch>
      </xdr:blipFill>
      <xdr:spPr>
        <a:xfrm>
          <a:off x="0" y="0"/>
          <a:ext cx="4676775" cy="876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85725</xdr:rowOff>
    </xdr:from>
    <xdr:to>
      <xdr:col>4</xdr:col>
      <xdr:colOff>514350</xdr:colOff>
      <xdr:row>3</xdr:row>
      <xdr:rowOff>114300</xdr:rowOff>
    </xdr:to>
    <xdr:pic>
      <xdr:nvPicPr>
        <xdr:cNvPr id="1" name="Picture 1" descr="smr berhad"/>
        <xdr:cNvPicPr preferRelativeResize="1">
          <a:picLocks noChangeAspect="1"/>
        </xdr:cNvPicPr>
      </xdr:nvPicPr>
      <xdr:blipFill>
        <a:blip r:embed="rId1"/>
        <a:stretch>
          <a:fillRect/>
        </a:stretch>
      </xdr:blipFill>
      <xdr:spPr>
        <a:xfrm>
          <a:off x="247650" y="85725"/>
          <a:ext cx="3095625"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ocuments%20and%20Settings\siewchenchua\Desktop\Assignments\Svedala%20(M)\awps\Assignments\Svedala%20(M)\Assignments\Svedala%20(M)\FA\fm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a-ws07\accounts\report\indi1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ffice"/>
      <sheetName val="MV"/>
      <sheetName val="Workshop"/>
      <sheetName val="Signage"/>
      <sheetName val="Renovation"/>
      <sheetName val="Computer"/>
      <sheetName val="F&amp;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ator"/>
    </sheetNames>
    <sheetDataSet>
      <sheetData sheetId="0">
        <row r="31">
          <cell r="B31" t="str">
            <v>BIMB SECURITIES SDN BHD (290163-X)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540"/>
  <sheetViews>
    <sheetView zoomScaleSheetLayoutView="90" zoomScalePageLayoutView="0" workbookViewId="0" topLeftCell="A53">
      <selection activeCell="A1" sqref="A1:J56"/>
    </sheetView>
  </sheetViews>
  <sheetFormatPr defaultColWidth="9.140625" defaultRowHeight="12.75"/>
  <cols>
    <col min="1" max="1" width="32.421875" style="0" customWidth="1"/>
    <col min="2" max="2" width="10.28125" style="96" customWidth="1"/>
    <col min="3" max="3" width="13.140625" style="0" customWidth="1"/>
    <col min="4" max="4" width="15.7109375" style="2" customWidth="1"/>
    <col min="5" max="5" width="1.7109375" style="0" customWidth="1"/>
    <col min="6" max="6" width="15.7109375" style="0" customWidth="1"/>
    <col min="7" max="7" width="2.57421875" style="0" customWidth="1"/>
    <col min="8" max="8" width="15.7109375" style="2" customWidth="1"/>
    <col min="9" max="9" width="2.28125" style="0" customWidth="1"/>
    <col min="10" max="10" width="15.7109375" style="0" customWidth="1"/>
    <col min="11" max="11" width="11.00390625" style="0" customWidth="1"/>
    <col min="12" max="12" width="11.7109375" style="0" bestFit="1" customWidth="1"/>
    <col min="13" max="13" width="11.00390625" style="0" customWidth="1"/>
  </cols>
  <sheetData>
    <row r="1" spans="1:9" ht="68.25" customHeight="1">
      <c r="A1" s="1"/>
      <c r="F1" s="548" t="s">
        <v>75</v>
      </c>
      <c r="G1" s="548"/>
      <c r="H1" s="548"/>
      <c r="I1" s="548"/>
    </row>
    <row r="2" spans="1:4" ht="15.75" customHeight="1">
      <c r="A2" s="550"/>
      <c r="B2" s="550"/>
      <c r="C2" s="550"/>
      <c r="D2" s="550"/>
    </row>
    <row r="3" spans="1:10" s="1" customFormat="1" ht="15.75" customHeight="1">
      <c r="A3" s="551" t="s">
        <v>183</v>
      </c>
      <c r="B3" s="551"/>
      <c r="C3" s="551"/>
      <c r="D3" s="551"/>
      <c r="E3" s="551"/>
      <c r="F3" s="551"/>
      <c r="G3" s="551"/>
      <c r="H3" s="551"/>
      <c r="I3" s="551"/>
      <c r="J3" s="551"/>
    </row>
    <row r="4" spans="1:10" s="1" customFormat="1" ht="15.75" customHeight="1">
      <c r="A4" s="551" t="s">
        <v>260</v>
      </c>
      <c r="B4" s="551"/>
      <c r="C4" s="551"/>
      <c r="D4" s="551"/>
      <c r="E4" s="551"/>
      <c r="F4" s="551"/>
      <c r="G4" s="551"/>
      <c r="H4" s="551"/>
      <c r="I4" s="551"/>
      <c r="J4" s="551"/>
    </row>
    <row r="5" spans="1:10" s="1" customFormat="1" ht="15.75" customHeight="1">
      <c r="A5" s="551" t="s">
        <v>41</v>
      </c>
      <c r="B5" s="551"/>
      <c r="C5" s="551"/>
      <c r="D5" s="551"/>
      <c r="E5" s="551"/>
      <c r="F5" s="551"/>
      <c r="G5" s="551"/>
      <c r="H5" s="551"/>
      <c r="I5" s="551"/>
      <c r="J5" s="551"/>
    </row>
    <row r="6" spans="1:10" ht="12.75">
      <c r="A6" s="24"/>
      <c r="C6" s="3"/>
      <c r="D6" s="252"/>
      <c r="E6" s="3"/>
      <c r="F6" s="3"/>
      <c r="G6" s="3"/>
      <c r="H6" s="252"/>
      <c r="I6" s="3"/>
      <c r="J6" s="3"/>
    </row>
    <row r="7" spans="1:10" s="34" customFormat="1" ht="12.75">
      <c r="A7" s="246"/>
      <c r="B7" s="96"/>
      <c r="C7" s="247"/>
      <c r="D7" s="252"/>
      <c r="E7" s="3"/>
      <c r="F7"/>
      <c r="G7" s="3"/>
      <c r="H7" s="252"/>
      <c r="I7" s="3"/>
      <c r="J7"/>
    </row>
    <row r="8" spans="1:10" s="34" customFormat="1" ht="12.75">
      <c r="A8" s="246"/>
      <c r="B8" s="96"/>
      <c r="C8" s="248"/>
      <c r="D8" s="549" t="s">
        <v>16</v>
      </c>
      <c r="E8" s="549"/>
      <c r="F8" s="549"/>
      <c r="G8" s="250"/>
      <c r="H8" s="547" t="s">
        <v>17</v>
      </c>
      <c r="I8" s="547"/>
      <c r="J8" s="547"/>
    </row>
    <row r="9" spans="1:10" s="34" customFormat="1" ht="6" customHeight="1">
      <c r="A9" s="246"/>
      <c r="B9" s="96"/>
      <c r="C9" s="248"/>
      <c r="D9" s="445"/>
      <c r="E9" s="249"/>
      <c r="F9" s="249"/>
      <c r="G9" s="250"/>
      <c r="H9" s="257"/>
      <c r="I9" s="250"/>
      <c r="J9" s="250"/>
    </row>
    <row r="10" spans="1:10" s="34" customFormat="1" ht="12.75">
      <c r="A10" s="246"/>
      <c r="B10" s="251"/>
      <c r="C10" s="248"/>
      <c r="D10" s="547" t="s">
        <v>43</v>
      </c>
      <c r="E10" s="547"/>
      <c r="F10" s="547"/>
      <c r="G10" s="250"/>
      <c r="H10" s="547" t="s">
        <v>261</v>
      </c>
      <c r="I10" s="547"/>
      <c r="J10" s="547"/>
    </row>
    <row r="11" spans="1:13" s="34" customFormat="1" ht="13.5" thickBot="1">
      <c r="A11" s="252"/>
      <c r="B11" s="253"/>
      <c r="C11" s="254"/>
      <c r="D11" s="258" t="s">
        <v>262</v>
      </c>
      <c r="E11" s="255"/>
      <c r="F11" s="258" t="s">
        <v>263</v>
      </c>
      <c r="G11" s="256"/>
      <c r="H11" s="258" t="s">
        <v>262</v>
      </c>
      <c r="I11" s="257"/>
      <c r="J11" s="258" t="s">
        <v>263</v>
      </c>
      <c r="L11" s="68"/>
      <c r="M11" s="69"/>
    </row>
    <row r="12" spans="1:13" s="34" customFormat="1" ht="12.75">
      <c r="A12" s="431"/>
      <c r="B12" s="253"/>
      <c r="C12" s="254"/>
      <c r="D12" s="446"/>
      <c r="E12" s="260"/>
      <c r="F12" s="430"/>
      <c r="G12" s="432"/>
      <c r="H12" s="446" t="s">
        <v>328</v>
      </c>
      <c r="I12" s="433"/>
      <c r="J12" s="430" t="s">
        <v>327</v>
      </c>
      <c r="L12" s="434"/>
      <c r="M12" s="69"/>
    </row>
    <row r="13" spans="1:13" s="34" customFormat="1" ht="12.75">
      <c r="A13" s="252"/>
      <c r="B13" s="253"/>
      <c r="C13" s="254"/>
      <c r="D13" s="429"/>
      <c r="E13" s="255"/>
      <c r="F13" s="429"/>
      <c r="G13" s="256"/>
      <c r="H13" s="429"/>
      <c r="I13" s="257"/>
      <c r="J13" s="429"/>
      <c r="L13" s="68"/>
      <c r="M13" s="69"/>
    </row>
    <row r="14" spans="1:13" s="34" customFormat="1" ht="12.75">
      <c r="A14" s="252"/>
      <c r="B14" s="253"/>
      <c r="C14" s="259"/>
      <c r="D14" s="260" t="s">
        <v>14</v>
      </c>
      <c r="E14" s="260"/>
      <c r="F14" s="260" t="s">
        <v>14</v>
      </c>
      <c r="G14" s="260"/>
      <c r="H14" s="260" t="s">
        <v>14</v>
      </c>
      <c r="I14" s="261"/>
      <c r="J14" s="261" t="s">
        <v>14</v>
      </c>
      <c r="L14" s="70"/>
      <c r="M14" s="41"/>
    </row>
    <row r="15" spans="1:14" s="34" customFormat="1" ht="12.75">
      <c r="A15" s="252"/>
      <c r="B15" s="262"/>
      <c r="C15" s="263"/>
      <c r="D15" s="264"/>
      <c r="E15" s="264"/>
      <c r="F15" s="264"/>
      <c r="G15" s="265"/>
      <c r="H15" s="264"/>
      <c r="I15" s="266"/>
      <c r="J15" s="266"/>
      <c r="K15" s="43"/>
      <c r="L15" s="70"/>
      <c r="M15" s="71"/>
      <c r="N15" s="43"/>
    </row>
    <row r="16" spans="1:14" s="34" customFormat="1" ht="12.75">
      <c r="A16" s="252" t="s">
        <v>18</v>
      </c>
      <c r="B16" s="267"/>
      <c r="C16" s="268"/>
      <c r="D16" s="447">
        <f>+'WORKINGS-to hide later'!L13</f>
        <v>1302424</v>
      </c>
      <c r="E16" s="269"/>
      <c r="F16" s="270">
        <f>+'WORKINGS-to hide later'!N13</f>
        <v>6861766</v>
      </c>
      <c r="G16" s="271"/>
      <c r="H16" s="272">
        <v>11357329</v>
      </c>
      <c r="I16" s="273"/>
      <c r="J16" s="274">
        <v>18977570</v>
      </c>
      <c r="K16" s="43"/>
      <c r="L16" s="43"/>
      <c r="M16" s="43"/>
      <c r="N16" s="67"/>
    </row>
    <row r="17" spans="1:14" s="34" customFormat="1" ht="12.75">
      <c r="A17" s="252"/>
      <c r="B17" s="252"/>
      <c r="C17" s="275"/>
      <c r="D17" s="447"/>
      <c r="E17" s="276"/>
      <c r="F17" s="276"/>
      <c r="G17" s="277"/>
      <c r="H17" s="272"/>
      <c r="I17" s="273"/>
      <c r="J17" s="278"/>
      <c r="K17" s="43"/>
      <c r="L17" s="43"/>
      <c r="M17" s="43"/>
      <c r="N17" s="43"/>
    </row>
    <row r="18" spans="1:14" s="34" customFormat="1" ht="12.75">
      <c r="A18" s="252" t="s">
        <v>19</v>
      </c>
      <c r="B18" s="267"/>
      <c r="C18" s="275"/>
      <c r="D18" s="279">
        <f>+'WORKINGS-to hide later'!L15</f>
        <v>-1624518</v>
      </c>
      <c r="E18" s="276"/>
      <c r="F18" s="280">
        <f>+'WORKINGS-to hide later'!N15</f>
        <v>-3573222</v>
      </c>
      <c r="G18" s="271"/>
      <c r="H18" s="281">
        <v>-8057844</v>
      </c>
      <c r="I18" s="282"/>
      <c r="J18" s="283">
        <v>-7948106</v>
      </c>
      <c r="K18" s="43"/>
      <c r="L18" s="43"/>
      <c r="M18" s="43"/>
      <c r="N18" s="67"/>
    </row>
    <row r="19" spans="1:14" s="34" customFormat="1" ht="12.75">
      <c r="A19" s="252"/>
      <c r="B19" s="252"/>
      <c r="C19" s="275"/>
      <c r="D19" s="447"/>
      <c r="E19" s="276"/>
      <c r="F19" s="276"/>
      <c r="G19" s="277"/>
      <c r="H19" s="272"/>
      <c r="I19" s="273"/>
      <c r="J19" s="278"/>
      <c r="K19" s="43"/>
      <c r="L19" s="43"/>
      <c r="M19" s="43"/>
      <c r="N19" s="43"/>
    </row>
    <row r="20" spans="1:14" s="34" customFormat="1" ht="12.75">
      <c r="A20" s="252" t="s">
        <v>200</v>
      </c>
      <c r="B20" s="267"/>
      <c r="C20" s="269"/>
      <c r="D20" s="447">
        <f>+D16+D18</f>
        <v>-322094</v>
      </c>
      <c r="E20" s="284"/>
      <c r="F20" s="276">
        <f>+F16+F18</f>
        <v>3288544</v>
      </c>
      <c r="G20" s="271"/>
      <c r="H20" s="272">
        <f>+H16+H18</f>
        <v>3299485</v>
      </c>
      <c r="I20" s="285"/>
      <c r="J20" s="266">
        <f>+J16+J18</f>
        <v>11029464</v>
      </c>
      <c r="K20" s="43"/>
      <c r="L20" s="43"/>
      <c r="M20" s="43"/>
      <c r="N20" s="67"/>
    </row>
    <row r="21" spans="1:14" s="34" customFormat="1" ht="12.75">
      <c r="A21" s="252"/>
      <c r="B21" s="267"/>
      <c r="C21" s="275"/>
      <c r="D21" s="447"/>
      <c r="E21" s="276"/>
      <c r="F21" s="286"/>
      <c r="G21" s="277"/>
      <c r="H21" s="272"/>
      <c r="I21" s="273"/>
      <c r="J21" s="287"/>
      <c r="K21" s="43"/>
      <c r="L21" s="43"/>
      <c r="M21" s="43"/>
      <c r="N21" s="43"/>
    </row>
    <row r="22" spans="1:14" s="34" customFormat="1" ht="12.75">
      <c r="A22" s="252" t="s">
        <v>31</v>
      </c>
      <c r="B22" s="267"/>
      <c r="C22" s="275"/>
      <c r="D22" s="447">
        <f>+'WORKINGS-to hide later'!L19</f>
        <v>71629</v>
      </c>
      <c r="E22" s="276"/>
      <c r="F22" s="270">
        <f>+'WORKINGS-to hide later'!N19</f>
        <v>50288</v>
      </c>
      <c r="G22" s="271"/>
      <c r="H22" s="272">
        <f>174596</f>
        <v>174596</v>
      </c>
      <c r="I22" s="273"/>
      <c r="J22" s="274">
        <v>173739</v>
      </c>
      <c r="K22" s="43"/>
      <c r="L22" s="43"/>
      <c r="M22" s="43"/>
      <c r="N22" s="67"/>
    </row>
    <row r="23" spans="1:14" s="34" customFormat="1" ht="12.75">
      <c r="A23" s="252"/>
      <c r="B23" s="252"/>
      <c r="C23" s="275"/>
      <c r="D23" s="447"/>
      <c r="E23" s="276"/>
      <c r="F23" s="276"/>
      <c r="G23" s="277"/>
      <c r="H23" s="272"/>
      <c r="I23" s="273"/>
      <c r="J23" s="278"/>
      <c r="K23" s="43"/>
      <c r="L23" s="43"/>
      <c r="M23" s="43"/>
      <c r="N23" s="43"/>
    </row>
    <row r="24" spans="1:14" s="34" customFormat="1" ht="12.75">
      <c r="A24" s="252" t="s">
        <v>68</v>
      </c>
      <c r="B24" s="267"/>
      <c r="C24" s="275"/>
      <c r="D24" s="279">
        <f>+'WORKINGS-to hide later'!L21</f>
        <v>-4441959.199999999</v>
      </c>
      <c r="E24" s="288"/>
      <c r="F24" s="280">
        <f>+'WORKINGS-to hide later'!N21</f>
        <v>-1276286</v>
      </c>
      <c r="G24" s="271"/>
      <c r="H24" s="281">
        <f>-10578152-123568.2</f>
        <v>-10701720.2</v>
      </c>
      <c r="I24" s="289"/>
      <c r="J24" s="283">
        <v>-4720714</v>
      </c>
      <c r="K24" s="43"/>
      <c r="L24" s="43"/>
      <c r="M24" s="43"/>
      <c r="N24" s="67"/>
    </row>
    <row r="25" spans="1:14" s="34" customFormat="1" ht="12.75">
      <c r="A25" s="252"/>
      <c r="B25" s="252"/>
      <c r="C25" s="275"/>
      <c r="D25" s="447"/>
      <c r="E25" s="276"/>
      <c r="F25" s="270"/>
      <c r="G25" s="277"/>
      <c r="H25" s="272"/>
      <c r="I25" s="278"/>
      <c r="J25" s="274"/>
      <c r="K25" s="43"/>
      <c r="L25" s="43"/>
      <c r="M25" s="43"/>
      <c r="N25" s="67"/>
    </row>
    <row r="26" spans="1:14" s="34" customFormat="1" ht="12.75">
      <c r="A26" s="267"/>
      <c r="B26" s="267"/>
      <c r="C26" s="270"/>
      <c r="D26" s="270">
        <f>SUM(D20:D24)</f>
        <v>-4692424.199999999</v>
      </c>
      <c r="E26" s="276"/>
      <c r="F26" s="270">
        <f>SUM(F20:F24)</f>
        <v>2062546</v>
      </c>
      <c r="G26" s="277"/>
      <c r="H26" s="270">
        <f>SUM(H20:H24)</f>
        <v>-7227639.199999999</v>
      </c>
      <c r="I26" s="278"/>
      <c r="J26" s="274">
        <f>SUM(J20:J24)</f>
        <v>6482489</v>
      </c>
      <c r="K26" s="43"/>
      <c r="L26" s="43"/>
      <c r="M26" s="43"/>
      <c r="N26" s="67"/>
    </row>
    <row r="27" spans="1:14" s="34" customFormat="1" ht="12.75">
      <c r="A27" s="252"/>
      <c r="B27" s="252"/>
      <c r="C27" s="275"/>
      <c r="D27" s="447"/>
      <c r="E27" s="276"/>
      <c r="F27" s="270"/>
      <c r="G27" s="277"/>
      <c r="H27" s="272"/>
      <c r="I27" s="273"/>
      <c r="J27" s="274"/>
      <c r="K27" s="43"/>
      <c r="L27" s="43"/>
      <c r="M27" s="43"/>
      <c r="N27" s="43"/>
    </row>
    <row r="28" spans="1:14" s="34" customFormat="1" ht="12.75">
      <c r="A28" s="2" t="s">
        <v>264</v>
      </c>
      <c r="B28" s="267"/>
      <c r="C28" s="275"/>
      <c r="D28" s="447">
        <f>+'WORKINGS-to hide later'!L25</f>
        <v>-28245</v>
      </c>
      <c r="E28" s="276"/>
      <c r="F28" s="270">
        <f>+'WORKINGS-to hide later'!N25</f>
        <v>-12467</v>
      </c>
      <c r="G28" s="271"/>
      <c r="H28" s="272">
        <v>-56754</v>
      </c>
      <c r="I28" s="278"/>
      <c r="J28" s="274">
        <v>-30639</v>
      </c>
      <c r="K28" s="43"/>
      <c r="L28" s="43"/>
      <c r="M28" s="43"/>
      <c r="N28" s="67"/>
    </row>
    <row r="29" spans="1:14" s="34" customFormat="1" ht="12.75">
      <c r="A29" s="252"/>
      <c r="B29" s="252"/>
      <c r="C29" s="275"/>
      <c r="D29" s="447"/>
      <c r="E29" s="276"/>
      <c r="F29" s="270"/>
      <c r="G29" s="271"/>
      <c r="H29" s="272"/>
      <c r="I29" s="278"/>
      <c r="J29" s="274"/>
      <c r="K29" s="43"/>
      <c r="L29" s="43"/>
      <c r="M29" s="43"/>
      <c r="N29" s="67"/>
    </row>
    <row r="30" spans="1:14" s="34" customFormat="1" ht="12.75">
      <c r="A30" s="2" t="s">
        <v>266</v>
      </c>
      <c r="B30" s="252"/>
      <c r="C30" s="275"/>
      <c r="D30" s="447"/>
      <c r="E30" s="276"/>
      <c r="F30" s="270"/>
      <c r="G30" s="271"/>
      <c r="H30" s="272"/>
      <c r="I30" s="278"/>
      <c r="J30" s="274"/>
      <c r="K30" s="43"/>
      <c r="L30" s="43"/>
      <c r="M30" s="43"/>
      <c r="N30" s="67"/>
    </row>
    <row r="31" spans="1:14" s="34" customFormat="1" ht="12.75">
      <c r="A31" s="2" t="s">
        <v>326</v>
      </c>
      <c r="B31" s="267"/>
      <c r="C31" s="275"/>
      <c r="D31" s="447">
        <f>+'WORKINGS-to hide later'!L28</f>
        <v>20602</v>
      </c>
      <c r="E31" s="276"/>
      <c r="F31" s="270">
        <f>+'WORKINGS-to hide later'!N28</f>
        <v>43878</v>
      </c>
      <c r="G31" s="271"/>
      <c r="H31" s="272">
        <v>53725</v>
      </c>
      <c r="I31" s="278"/>
      <c r="J31" s="274">
        <v>43878</v>
      </c>
      <c r="K31" s="43"/>
      <c r="L31" s="43"/>
      <c r="M31" s="43"/>
      <c r="N31" s="67"/>
    </row>
    <row r="32" spans="1:14" s="34" customFormat="1" ht="12.75">
      <c r="A32" s="2" t="s">
        <v>360</v>
      </c>
      <c r="B32" s="267"/>
      <c r="C32" s="275"/>
      <c r="D32" s="447">
        <f>+'WORKINGS-to hide later'!L29</f>
        <v>87805</v>
      </c>
      <c r="E32" s="276"/>
      <c r="F32" s="270">
        <f>+'WORKINGS-to hide later'!N29</f>
        <v>-50175</v>
      </c>
      <c r="G32" s="271"/>
      <c r="H32" s="272">
        <f>37630+50175</f>
        <v>87805</v>
      </c>
      <c r="I32" s="278"/>
      <c r="J32" s="274">
        <v>-50175</v>
      </c>
      <c r="K32" s="43"/>
      <c r="L32" s="43"/>
      <c r="M32" s="43"/>
      <c r="N32" s="67"/>
    </row>
    <row r="33" spans="1:14" s="34" customFormat="1" ht="12.75">
      <c r="A33" s="252"/>
      <c r="B33" s="252"/>
      <c r="C33" s="275"/>
      <c r="D33" s="279"/>
      <c r="E33" s="276"/>
      <c r="F33" s="279"/>
      <c r="G33" s="277"/>
      <c r="H33" s="279"/>
      <c r="I33" s="273"/>
      <c r="J33" s="279"/>
      <c r="K33" s="43"/>
      <c r="L33" s="43"/>
      <c r="M33" s="43"/>
      <c r="N33" s="43"/>
    </row>
    <row r="34" spans="1:14" s="34" customFormat="1" ht="12.75">
      <c r="A34" s="290" t="s">
        <v>268</v>
      </c>
      <c r="B34" s="267"/>
      <c r="C34" s="291"/>
      <c r="D34" s="291">
        <f>SUM(D26:D33)</f>
        <v>-4612262.199999999</v>
      </c>
      <c r="E34" s="278"/>
      <c r="F34" s="291">
        <f>SUM(F26:F33)</f>
        <v>2043782</v>
      </c>
      <c r="G34" s="271"/>
      <c r="H34" s="291">
        <f>SUM(H26:H33)</f>
        <v>-7142863.199999999</v>
      </c>
      <c r="I34" s="273"/>
      <c r="J34" s="291">
        <f>SUM(J26:J33)</f>
        <v>6445553</v>
      </c>
      <c r="K34" s="43"/>
      <c r="L34" s="43"/>
      <c r="M34" s="43"/>
      <c r="N34" s="67"/>
    </row>
    <row r="35" spans="1:14" s="34" customFormat="1" ht="12.75">
      <c r="A35" s="252"/>
      <c r="B35" s="252"/>
      <c r="C35" s="275"/>
      <c r="D35" s="272"/>
      <c r="E35" s="278"/>
      <c r="F35" s="278"/>
      <c r="G35" s="292"/>
      <c r="H35" s="272"/>
      <c r="I35" s="273"/>
      <c r="J35" s="278"/>
      <c r="K35" s="43"/>
      <c r="L35" s="43"/>
      <c r="M35" s="43"/>
      <c r="N35" s="43"/>
    </row>
    <row r="36" spans="1:14" s="34" customFormat="1" ht="12.75">
      <c r="A36" s="252" t="s">
        <v>20</v>
      </c>
      <c r="B36" s="267"/>
      <c r="C36" s="291"/>
      <c r="D36" s="272">
        <f>+'WORKINGS-to hide later'!L33</f>
        <v>27179</v>
      </c>
      <c r="E36" s="278"/>
      <c r="F36" s="274">
        <f>+'WORKINGS-to hide later'!N33</f>
        <v>-132520</v>
      </c>
      <c r="G36" s="292"/>
      <c r="H36" s="272">
        <f>-80723-96418</f>
        <v>-177141</v>
      </c>
      <c r="I36" s="273"/>
      <c r="J36" s="274">
        <v>-191095</v>
      </c>
      <c r="K36" s="43"/>
      <c r="L36" s="43"/>
      <c r="M36" s="43"/>
      <c r="N36" s="67"/>
    </row>
    <row r="37" spans="1:14" s="34" customFormat="1" ht="12.75">
      <c r="A37" s="252"/>
      <c r="B37" s="267"/>
      <c r="C37" s="291"/>
      <c r="D37" s="272"/>
      <c r="E37" s="278"/>
      <c r="F37" s="274"/>
      <c r="G37" s="292"/>
      <c r="H37" s="272">
        <v>0</v>
      </c>
      <c r="I37" s="273"/>
      <c r="J37" s="274"/>
      <c r="K37" s="43"/>
      <c r="L37" s="43"/>
      <c r="M37" s="43"/>
      <c r="N37" s="67"/>
    </row>
    <row r="38" spans="1:14" s="34" customFormat="1" ht="12.75">
      <c r="A38" s="252" t="s">
        <v>219</v>
      </c>
      <c r="B38" s="267"/>
      <c r="C38" s="291"/>
      <c r="D38" s="272">
        <f>+'WORKINGS-to hide later'!L35</f>
        <v>-42045</v>
      </c>
      <c r="E38" s="278"/>
      <c r="F38" s="274">
        <v>0</v>
      </c>
      <c r="G38" s="292"/>
      <c r="H38" s="272">
        <f>-42045-122513</f>
        <v>-164558</v>
      </c>
      <c r="I38" s="273"/>
      <c r="J38" s="274">
        <v>0</v>
      </c>
      <c r="K38" s="43"/>
      <c r="L38" s="43"/>
      <c r="M38" s="43"/>
      <c r="N38" s="67"/>
    </row>
    <row r="39" spans="1:14" s="34" customFormat="1" ht="12.75">
      <c r="A39" s="252"/>
      <c r="B39" s="252"/>
      <c r="C39" s="275"/>
      <c r="D39" s="272"/>
      <c r="E39" s="278"/>
      <c r="F39" s="278"/>
      <c r="G39" s="292"/>
      <c r="H39" s="272"/>
      <c r="I39" s="278"/>
      <c r="J39" s="293"/>
      <c r="K39" s="50"/>
      <c r="L39" s="50"/>
      <c r="M39" s="50"/>
      <c r="N39" s="50"/>
    </row>
    <row r="40" spans="1:14" s="34" customFormat="1" ht="13.5" thickBot="1">
      <c r="A40" s="2" t="s">
        <v>269</v>
      </c>
      <c r="B40" s="267"/>
      <c r="C40" s="272"/>
      <c r="D40" s="294">
        <f>SUM(D34:D39)</f>
        <v>-4627128.199999999</v>
      </c>
      <c r="E40" s="278"/>
      <c r="F40" s="294">
        <f>SUM(F34:F39)</f>
        <v>1911262</v>
      </c>
      <c r="G40" s="295"/>
      <c r="H40" s="294">
        <f>SUM(H34:H39)</f>
        <v>-7484562.199999999</v>
      </c>
      <c r="I40" s="278"/>
      <c r="J40" s="294">
        <f>SUM(J34:J39)</f>
        <v>6254458</v>
      </c>
      <c r="K40" s="50"/>
      <c r="L40" s="72"/>
      <c r="M40" s="50"/>
      <c r="N40" s="50"/>
    </row>
    <row r="41" spans="1:14" s="34" customFormat="1" ht="12.75">
      <c r="A41" s="267"/>
      <c r="B41" s="252"/>
      <c r="C41" s="275"/>
      <c r="D41" s="289"/>
      <c r="E41" s="278"/>
      <c r="F41" s="274"/>
      <c r="G41" s="292"/>
      <c r="H41" s="452"/>
      <c r="I41" s="278"/>
      <c r="J41" s="274"/>
      <c r="K41" s="50"/>
      <c r="L41" s="50"/>
      <c r="M41" s="50"/>
      <c r="N41" s="50"/>
    </row>
    <row r="42" spans="1:14" s="34" customFormat="1" ht="12.75">
      <c r="A42" s="252"/>
      <c r="B42" s="97"/>
      <c r="C42" s="275"/>
      <c r="D42" s="448"/>
      <c r="E42" s="264"/>
      <c r="F42" s="264"/>
      <c r="G42" s="264"/>
      <c r="H42" s="275"/>
      <c r="I42" s="266"/>
      <c r="J42" s="264"/>
      <c r="K42" s="73"/>
      <c r="L42" s="67"/>
      <c r="M42" s="43"/>
      <c r="N42" s="43"/>
    </row>
    <row r="43" spans="1:14" s="34" customFormat="1" ht="12.75">
      <c r="A43" s="252" t="s">
        <v>44</v>
      </c>
      <c r="B43" s="97"/>
      <c r="C43" s="296"/>
      <c r="D43" s="275"/>
      <c r="E43" s="264"/>
      <c r="F43" s="264"/>
      <c r="G43" s="264"/>
      <c r="H43" s="275"/>
      <c r="I43" s="266"/>
      <c r="J43" s="264"/>
      <c r="K43" s="43"/>
      <c r="L43" s="67"/>
      <c r="M43" s="43"/>
      <c r="N43" s="43"/>
    </row>
    <row r="44" spans="1:14" s="34" customFormat="1" ht="12.75">
      <c r="A44" s="252" t="s">
        <v>148</v>
      </c>
      <c r="B44" s="97"/>
      <c r="C44" s="296"/>
      <c r="D44" s="272">
        <f>+D40-D45</f>
        <v>-4582930.199999999</v>
      </c>
      <c r="E44" s="269"/>
      <c r="F44" s="272">
        <f>+F40</f>
        <v>1911262</v>
      </c>
      <c r="G44" s="264"/>
      <c r="H44" s="272">
        <f>+H46-H45</f>
        <v>-7556657.199999999</v>
      </c>
      <c r="I44" s="266"/>
      <c r="J44" s="297">
        <f>+J40</f>
        <v>6254458</v>
      </c>
      <c r="K44" s="43"/>
      <c r="L44" s="43"/>
      <c r="M44" s="43"/>
      <c r="N44" s="43"/>
    </row>
    <row r="45" spans="1:14" s="34" customFormat="1" ht="12.75">
      <c r="A45" s="252" t="s">
        <v>149</v>
      </c>
      <c r="B45" s="97"/>
      <c r="C45" s="296"/>
      <c r="D45" s="272">
        <f>+'WORKINGS-to hide later'!D42</f>
        <v>-44198</v>
      </c>
      <c r="E45" s="264"/>
      <c r="F45" s="272">
        <v>0</v>
      </c>
      <c r="G45" s="264"/>
      <c r="H45" s="272">
        <v>72095</v>
      </c>
      <c r="I45" s="264"/>
      <c r="J45" s="281">
        <v>0</v>
      </c>
      <c r="K45" s="43"/>
      <c r="L45" s="43"/>
      <c r="M45" s="43"/>
      <c r="N45" s="43"/>
    </row>
    <row r="46" spans="1:14" s="34" customFormat="1" ht="13.5" thickBot="1">
      <c r="A46" s="252"/>
      <c r="B46" s="97"/>
      <c r="C46" s="296"/>
      <c r="D46" s="294">
        <f>+D44+D45</f>
        <v>-4627128.199999999</v>
      </c>
      <c r="E46" s="264"/>
      <c r="F46" s="294">
        <f>+F44+F45</f>
        <v>1911262</v>
      </c>
      <c r="G46" s="264"/>
      <c r="H46" s="294">
        <f>+H40</f>
        <v>-7484562.199999999</v>
      </c>
      <c r="I46" s="266"/>
      <c r="J46" s="294">
        <f>+J44+J45</f>
        <v>6254458</v>
      </c>
      <c r="K46" s="43"/>
      <c r="L46" s="43"/>
      <c r="M46" s="43"/>
      <c r="N46" s="43"/>
    </row>
    <row r="47" spans="1:14" s="34" customFormat="1" ht="12.75">
      <c r="A47" s="252"/>
      <c r="B47" s="97"/>
      <c r="C47" s="252"/>
      <c r="D47" s="272"/>
      <c r="E47" s="264"/>
      <c r="F47" s="264"/>
      <c r="G47" s="264"/>
      <c r="H47" s="264"/>
      <c r="I47" s="266"/>
      <c r="J47" s="264"/>
      <c r="K47" s="43"/>
      <c r="L47" s="43"/>
      <c r="M47" s="43"/>
      <c r="N47" s="43"/>
    </row>
    <row r="48" spans="1:14" s="34" customFormat="1" ht="12.75">
      <c r="A48" s="252"/>
      <c r="B48" s="97"/>
      <c r="C48" s="252"/>
      <c r="D48" s="272"/>
      <c r="E48" s="264"/>
      <c r="F48" s="264"/>
      <c r="G48" s="264"/>
      <c r="H48" s="264"/>
      <c r="I48" s="266"/>
      <c r="J48" s="264"/>
      <c r="K48" s="43"/>
      <c r="L48" s="43"/>
      <c r="M48" s="43"/>
      <c r="N48" s="43"/>
    </row>
    <row r="49" spans="1:14" s="34" customFormat="1" ht="12.75">
      <c r="A49" s="252" t="s">
        <v>45</v>
      </c>
      <c r="B49" s="97"/>
      <c r="C49" s="261"/>
      <c r="D49" s="272"/>
      <c r="E49" s="264"/>
      <c r="F49" s="264"/>
      <c r="G49" s="264"/>
      <c r="H49" s="264"/>
      <c r="I49" s="266"/>
      <c r="J49" s="264"/>
      <c r="K49" s="43"/>
      <c r="L49" s="43"/>
      <c r="M49" s="43"/>
      <c r="N49" s="43"/>
    </row>
    <row r="50" spans="1:14" s="34" customFormat="1" ht="12.75">
      <c r="A50" s="252" t="s">
        <v>46</v>
      </c>
      <c r="B50" s="97"/>
      <c r="C50" s="261"/>
      <c r="D50" s="272"/>
      <c r="E50" s="264"/>
      <c r="F50" s="264"/>
      <c r="G50" s="264"/>
      <c r="H50" s="263"/>
      <c r="I50" s="266"/>
      <c r="J50" s="264"/>
      <c r="K50" s="43"/>
      <c r="L50" s="43"/>
      <c r="M50" s="43"/>
      <c r="N50" s="43"/>
    </row>
    <row r="51" spans="1:14" s="34" customFormat="1" ht="12.75">
      <c r="A51" s="298" t="s">
        <v>47</v>
      </c>
      <c r="B51" s="97" t="s">
        <v>106</v>
      </c>
      <c r="C51" s="252"/>
      <c r="D51" s="539">
        <f>+D44/'WA-to hide later'!I12*100</f>
        <v>-3.809905835342009</v>
      </c>
      <c r="E51" s="540"/>
      <c r="F51" s="539">
        <f>+F44/100000000*100</f>
        <v>1.911262</v>
      </c>
      <c r="G51" s="540"/>
      <c r="H51" s="539">
        <f>+H44/'WA-to hide later'!F12*100</f>
        <v>-7.189000554323058</v>
      </c>
      <c r="I51" s="541"/>
      <c r="J51" s="539">
        <f>+J44/100000000*100</f>
        <v>6.2544580000000005</v>
      </c>
      <c r="K51" s="43"/>
      <c r="L51" s="43"/>
      <c r="M51" s="43"/>
      <c r="N51" s="43"/>
    </row>
    <row r="52" spans="1:14" s="34" customFormat="1" ht="12.75">
      <c r="A52" s="298" t="s">
        <v>48</v>
      </c>
      <c r="B52" s="97" t="s">
        <v>106</v>
      </c>
      <c r="C52" s="252"/>
      <c r="D52" s="539">
        <f>+D51</f>
        <v>-3.809905835342009</v>
      </c>
      <c r="E52" s="540"/>
      <c r="F52" s="539">
        <v>1.91</v>
      </c>
      <c r="G52" s="540"/>
      <c r="H52" s="539">
        <f>+H51</f>
        <v>-7.189000554323058</v>
      </c>
      <c r="I52" s="541"/>
      <c r="J52" s="542">
        <v>6.25</v>
      </c>
      <c r="K52" s="43"/>
      <c r="L52" s="43"/>
      <c r="M52" s="43"/>
      <c r="N52" s="43"/>
    </row>
    <row r="53" spans="1:14" s="34" customFormat="1" ht="12.75">
      <c r="A53" s="252"/>
      <c r="B53" s="97"/>
      <c r="C53" s="252"/>
      <c r="D53" s="272"/>
      <c r="E53" s="264"/>
      <c r="F53" s="275"/>
      <c r="G53" s="264"/>
      <c r="H53" s="264"/>
      <c r="I53" s="266"/>
      <c r="J53" s="264"/>
      <c r="K53" s="43"/>
      <c r="L53" s="43"/>
      <c r="M53" s="43"/>
      <c r="N53" s="43"/>
    </row>
    <row r="54" spans="1:14" s="3" customFormat="1" ht="12.75">
      <c r="A54" s="29" t="s">
        <v>111</v>
      </c>
      <c r="B54" s="99"/>
      <c r="C54" s="30"/>
      <c r="D54" s="449"/>
      <c r="E54" s="16"/>
      <c r="F54" s="100"/>
      <c r="G54" s="16"/>
      <c r="H54" s="16"/>
      <c r="I54" s="16"/>
      <c r="J54" s="101"/>
      <c r="K54" s="4"/>
      <c r="L54" s="4"/>
      <c r="M54" s="4"/>
      <c r="N54" s="4"/>
    </row>
    <row r="55" spans="1:14" s="5" customFormat="1" ht="24.75" customHeight="1">
      <c r="A55" s="546" t="s">
        <v>154</v>
      </c>
      <c r="B55" s="546"/>
      <c r="C55" s="546"/>
      <c r="D55" s="546"/>
      <c r="E55" s="546"/>
      <c r="F55" s="546"/>
      <c r="G55" s="546"/>
      <c r="H55" s="546"/>
      <c r="I55" s="546"/>
      <c r="J55" s="546"/>
      <c r="K55" s="6"/>
      <c r="L55" s="6"/>
      <c r="M55" s="6"/>
      <c r="N55" s="6"/>
    </row>
    <row r="56" spans="1:14" s="5" customFormat="1" ht="12.75">
      <c r="A56" s="8"/>
      <c r="B56" s="97"/>
      <c r="C56" s="8"/>
      <c r="D56" s="11"/>
      <c r="E56" s="10"/>
      <c r="F56" s="10"/>
      <c r="G56" s="10"/>
      <c r="H56" s="10"/>
      <c r="I56" s="10"/>
      <c r="J56" s="10"/>
      <c r="K56" s="6"/>
      <c r="L56" s="6"/>
      <c r="M56" s="6"/>
      <c r="N56" s="6"/>
    </row>
    <row r="57" spans="1:14" s="5" customFormat="1" ht="12.75">
      <c r="A57" s="7"/>
      <c r="B57" s="97"/>
      <c r="C57" s="8"/>
      <c r="D57" s="450"/>
      <c r="E57" s="10"/>
      <c r="F57" s="10"/>
      <c r="G57" s="10"/>
      <c r="H57" s="453"/>
      <c r="I57" s="10"/>
      <c r="J57" s="10"/>
      <c r="K57" s="6"/>
      <c r="L57" s="6"/>
      <c r="M57" s="6"/>
      <c r="N57" s="6"/>
    </row>
    <row r="58" spans="1:10" s="5" customFormat="1" ht="12.75">
      <c r="A58" s="8"/>
      <c r="B58" s="97"/>
      <c r="C58" s="8"/>
      <c r="D58" s="11"/>
      <c r="E58" s="8"/>
      <c r="F58" s="8"/>
      <c r="G58" s="8"/>
      <c r="H58" s="8"/>
      <c r="I58" s="8"/>
      <c r="J58" s="8"/>
    </row>
    <row r="59" spans="1:10" s="5" customFormat="1" ht="12.75">
      <c r="A59" s="7"/>
      <c r="B59" s="97"/>
      <c r="C59" s="8"/>
      <c r="D59" s="11"/>
      <c r="E59" s="8"/>
      <c r="F59" s="8"/>
      <c r="G59" s="8"/>
      <c r="H59" s="8"/>
      <c r="I59" s="8"/>
      <c r="J59" s="8"/>
    </row>
    <row r="60" spans="1:10" ht="12.75">
      <c r="A60" s="7"/>
      <c r="B60" s="97"/>
      <c r="C60" s="2"/>
      <c r="D60" s="451"/>
      <c r="E60" s="2"/>
      <c r="F60" s="2"/>
      <c r="G60" s="2"/>
      <c r="I60" s="2"/>
      <c r="J60" s="2"/>
    </row>
    <row r="61" spans="1:10" ht="12.75">
      <c r="A61" s="12"/>
      <c r="B61" s="97"/>
      <c r="C61" s="2"/>
      <c r="D61" s="451"/>
      <c r="E61" s="2"/>
      <c r="F61" s="2"/>
      <c r="G61" s="2"/>
      <c r="I61" s="2"/>
      <c r="J61" s="2"/>
    </row>
    <row r="62" spans="1:10" ht="12.75">
      <c r="A62" s="2"/>
      <c r="B62" s="97"/>
      <c r="C62" s="2"/>
      <c r="D62" s="451"/>
      <c r="E62" s="2"/>
      <c r="F62" s="2"/>
      <c r="G62" s="2"/>
      <c r="I62" s="2"/>
      <c r="J62" s="2"/>
    </row>
    <row r="63" spans="1:10" ht="12.75">
      <c r="A63" s="2"/>
      <c r="B63" s="97"/>
      <c r="C63" s="2"/>
      <c r="D63" s="451"/>
      <c r="E63" s="2"/>
      <c r="F63" s="2"/>
      <c r="G63" s="2"/>
      <c r="I63" s="2"/>
      <c r="J63" s="2"/>
    </row>
    <row r="64" spans="1:10" ht="12.75">
      <c r="A64" s="2"/>
      <c r="B64" s="97"/>
      <c r="C64" s="2"/>
      <c r="D64" s="451"/>
      <c r="E64" s="2"/>
      <c r="F64" s="2"/>
      <c r="G64" s="2"/>
      <c r="I64" s="2"/>
      <c r="J64" s="2"/>
    </row>
    <row r="65" spans="1:10" ht="12.75">
      <c r="A65" s="2"/>
      <c r="B65" s="97"/>
      <c r="C65" s="2"/>
      <c r="D65" s="451"/>
      <c r="E65" s="2"/>
      <c r="F65" s="2"/>
      <c r="G65" s="2"/>
      <c r="H65" s="454"/>
      <c r="I65" s="2"/>
      <c r="J65" s="102"/>
    </row>
    <row r="66" spans="1:10" ht="12.75">
      <c r="A66" s="2"/>
      <c r="B66" s="97"/>
      <c r="C66" s="2"/>
      <c r="D66" s="451"/>
      <c r="E66" s="2"/>
      <c r="F66" s="2"/>
      <c r="G66" s="2"/>
      <c r="I66" s="2"/>
      <c r="J66" s="2"/>
    </row>
    <row r="67" spans="1:10" ht="12.75">
      <c r="A67" s="2"/>
      <c r="B67" s="97"/>
      <c r="C67" s="2"/>
      <c r="D67" s="451"/>
      <c r="E67" s="2"/>
      <c r="F67" s="2"/>
      <c r="G67" s="2"/>
      <c r="I67" s="2"/>
      <c r="J67" s="2"/>
    </row>
    <row r="68" spans="1:10" ht="12.75">
      <c r="A68" s="2"/>
      <c r="B68" s="97"/>
      <c r="C68" s="2"/>
      <c r="D68" s="451"/>
      <c r="E68" s="2"/>
      <c r="F68" s="2"/>
      <c r="G68" s="2"/>
      <c r="I68" s="2"/>
      <c r="J68" s="2"/>
    </row>
    <row r="69" spans="1:10" ht="12.75">
      <c r="A69" s="2"/>
      <c r="B69" s="97"/>
      <c r="C69" s="2"/>
      <c r="D69" s="451"/>
      <c r="E69" s="2"/>
      <c r="F69" s="2"/>
      <c r="G69" s="2"/>
      <c r="I69" s="2"/>
      <c r="J69" s="2"/>
    </row>
    <row r="70" spans="1:10" ht="12.75">
      <c r="A70" s="2"/>
      <c r="B70" s="97"/>
      <c r="C70" s="2"/>
      <c r="D70" s="451"/>
      <c r="E70" s="2"/>
      <c r="F70" s="2"/>
      <c r="G70" s="2"/>
      <c r="I70" s="2"/>
      <c r="J70" s="2"/>
    </row>
    <row r="71" spans="1:10" ht="12.75">
      <c r="A71" s="2"/>
      <c r="B71" s="97"/>
      <c r="C71" s="2"/>
      <c r="D71" s="451"/>
      <c r="E71" s="2"/>
      <c r="F71" s="2"/>
      <c r="G71" s="2"/>
      <c r="I71" s="2"/>
      <c r="J71" s="2"/>
    </row>
    <row r="72" spans="1:10" ht="12.75">
      <c r="A72" s="2"/>
      <c r="B72" s="97"/>
      <c r="C72" s="2"/>
      <c r="D72" s="451"/>
      <c r="E72" s="2"/>
      <c r="F72" s="2"/>
      <c r="G72" s="2"/>
      <c r="I72" s="2"/>
      <c r="J72" s="2"/>
    </row>
    <row r="73" ht="12.75">
      <c r="D73" s="451"/>
    </row>
    <row r="74" ht="12.75">
      <c r="D74" s="451"/>
    </row>
    <row r="75" ht="12.75">
      <c r="D75" s="451"/>
    </row>
    <row r="76" ht="12.75">
      <c r="D76" s="451"/>
    </row>
    <row r="77" ht="12.75">
      <c r="D77" s="451"/>
    </row>
    <row r="78" ht="12.75">
      <c r="D78" s="451"/>
    </row>
    <row r="79" ht="12.75">
      <c r="D79" s="451"/>
    </row>
    <row r="80" ht="12.75">
      <c r="D80" s="451"/>
    </row>
    <row r="81" ht="12.75">
      <c r="D81" s="451"/>
    </row>
    <row r="82" ht="12.75">
      <c r="D82" s="451"/>
    </row>
    <row r="83" ht="12.75">
      <c r="D83" s="451"/>
    </row>
    <row r="84" ht="12.75">
      <c r="D84" s="451"/>
    </row>
    <row r="85" ht="12.75">
      <c r="D85" s="451"/>
    </row>
    <row r="86" ht="12.75">
      <c r="D86" s="451"/>
    </row>
    <row r="87" ht="12.75">
      <c r="D87" s="451"/>
    </row>
    <row r="88" ht="12.75">
      <c r="D88" s="451"/>
    </row>
    <row r="89" ht="12.75">
      <c r="D89" s="451"/>
    </row>
    <row r="90" ht="12.75">
      <c r="D90" s="451"/>
    </row>
    <row r="91" ht="12.75">
      <c r="D91" s="451"/>
    </row>
    <row r="92" ht="12.75">
      <c r="D92" s="451"/>
    </row>
    <row r="93" ht="12.75">
      <c r="D93" s="451"/>
    </row>
    <row r="94" ht="12.75">
      <c r="D94" s="451"/>
    </row>
    <row r="95" ht="12.75">
      <c r="D95" s="451"/>
    </row>
    <row r="96" ht="12.75">
      <c r="D96" s="451"/>
    </row>
    <row r="97" ht="12.75">
      <c r="D97" s="451"/>
    </row>
    <row r="98" ht="12.75">
      <c r="D98" s="451"/>
    </row>
    <row r="99" ht="12.75">
      <c r="D99" s="451"/>
    </row>
    <row r="100" ht="12.75">
      <c r="D100" s="451"/>
    </row>
    <row r="101" ht="12.75">
      <c r="D101" s="451"/>
    </row>
    <row r="102" ht="12.75">
      <c r="D102" s="451"/>
    </row>
    <row r="103" ht="12.75">
      <c r="D103" s="451"/>
    </row>
    <row r="104" ht="12.75">
      <c r="D104" s="451"/>
    </row>
    <row r="105" ht="12.75">
      <c r="D105" s="451"/>
    </row>
    <row r="106" ht="12.75">
      <c r="D106" s="451"/>
    </row>
    <row r="107" ht="12.75">
      <c r="D107" s="451"/>
    </row>
    <row r="108" ht="12.75">
      <c r="D108" s="451"/>
    </row>
    <row r="109" ht="12.75">
      <c r="D109" s="451"/>
    </row>
    <row r="110" ht="12.75">
      <c r="D110" s="451"/>
    </row>
    <row r="111" ht="12.75">
      <c r="D111" s="451"/>
    </row>
    <row r="112" ht="12.75">
      <c r="D112" s="451"/>
    </row>
    <row r="113" ht="12.75">
      <c r="D113" s="451"/>
    </row>
    <row r="114" ht="12.75">
      <c r="D114" s="451"/>
    </row>
    <row r="115" ht="12.75">
      <c r="D115" s="451"/>
    </row>
    <row r="116" ht="12.75">
      <c r="D116" s="451"/>
    </row>
    <row r="117" ht="12.75">
      <c r="D117" s="451"/>
    </row>
    <row r="118" ht="12.75">
      <c r="D118" s="451"/>
    </row>
    <row r="119" ht="12.75">
      <c r="D119" s="451"/>
    </row>
    <row r="120" ht="12.75">
      <c r="D120" s="451"/>
    </row>
    <row r="121" ht="12.75">
      <c r="D121" s="451"/>
    </row>
    <row r="122" ht="12.75">
      <c r="D122" s="451"/>
    </row>
    <row r="123" ht="12.75">
      <c r="D123" s="451"/>
    </row>
    <row r="124" ht="12.75">
      <c r="D124" s="451"/>
    </row>
    <row r="125" ht="12.75">
      <c r="D125" s="451"/>
    </row>
    <row r="126" ht="12.75">
      <c r="D126" s="451"/>
    </row>
    <row r="127" ht="12.75">
      <c r="D127" s="451"/>
    </row>
    <row r="128" ht="12.75">
      <c r="D128" s="451"/>
    </row>
    <row r="129" ht="12.75">
      <c r="D129" s="451"/>
    </row>
    <row r="130" ht="12.75">
      <c r="D130" s="451"/>
    </row>
    <row r="131" ht="12.75">
      <c r="D131" s="451"/>
    </row>
    <row r="132" ht="12.75">
      <c r="D132" s="451"/>
    </row>
    <row r="133" ht="12.75">
      <c r="D133" s="451"/>
    </row>
    <row r="134" ht="12.75">
      <c r="D134" s="451"/>
    </row>
    <row r="135" ht="12.75">
      <c r="D135" s="451"/>
    </row>
    <row r="136" ht="12.75">
      <c r="D136" s="451"/>
    </row>
    <row r="137" ht="12.75">
      <c r="D137" s="451"/>
    </row>
    <row r="138" ht="12.75">
      <c r="D138" s="451"/>
    </row>
    <row r="139" ht="12.75">
      <c r="D139" s="451"/>
    </row>
    <row r="140" ht="12.75">
      <c r="D140" s="451"/>
    </row>
    <row r="141" ht="12.75">
      <c r="D141" s="451"/>
    </row>
    <row r="142" ht="12.75">
      <c r="D142" s="451"/>
    </row>
    <row r="143" ht="12.75">
      <c r="D143" s="451"/>
    </row>
    <row r="144" ht="12.75">
      <c r="D144" s="451"/>
    </row>
    <row r="145" ht="12.75">
      <c r="D145" s="451"/>
    </row>
    <row r="146" ht="12.75">
      <c r="D146" s="451"/>
    </row>
    <row r="147" ht="12.75">
      <c r="D147" s="451"/>
    </row>
    <row r="148" ht="12.75">
      <c r="D148" s="451"/>
    </row>
    <row r="149" ht="12.75">
      <c r="D149" s="451"/>
    </row>
    <row r="150" ht="12.75">
      <c r="D150" s="451"/>
    </row>
    <row r="151" ht="12.75">
      <c r="D151" s="451"/>
    </row>
    <row r="152" ht="12.75">
      <c r="D152" s="451"/>
    </row>
    <row r="153" ht="12.75">
      <c r="D153" s="451"/>
    </row>
    <row r="154" ht="12.75">
      <c r="D154" s="451"/>
    </row>
    <row r="155" ht="12.75">
      <c r="D155" s="451"/>
    </row>
    <row r="156" ht="12.75">
      <c r="D156" s="451"/>
    </row>
    <row r="157" ht="12.75">
      <c r="D157" s="451"/>
    </row>
    <row r="158" ht="12.75">
      <c r="D158" s="451"/>
    </row>
    <row r="159" ht="12.75">
      <c r="D159" s="451"/>
    </row>
    <row r="160" ht="12.75">
      <c r="D160" s="451"/>
    </row>
    <row r="161" ht="12.75">
      <c r="D161" s="451"/>
    </row>
    <row r="162" ht="12.75">
      <c r="D162" s="451"/>
    </row>
    <row r="163" ht="12.75">
      <c r="D163" s="451"/>
    </row>
    <row r="164" ht="12.75">
      <c r="D164" s="451"/>
    </row>
    <row r="165" ht="12.75">
      <c r="D165" s="451"/>
    </row>
    <row r="166" ht="12.75">
      <c r="D166" s="451"/>
    </row>
    <row r="167" ht="12.75">
      <c r="D167" s="451"/>
    </row>
    <row r="168" ht="12.75">
      <c r="D168" s="451"/>
    </row>
    <row r="169" ht="12.75">
      <c r="D169" s="451"/>
    </row>
    <row r="170" ht="12.75">
      <c r="D170" s="451"/>
    </row>
    <row r="171" ht="12.75">
      <c r="D171" s="451"/>
    </row>
    <row r="172" ht="12.75">
      <c r="D172" s="451"/>
    </row>
    <row r="173" ht="12.75">
      <c r="D173" s="451"/>
    </row>
    <row r="174" ht="12.75">
      <c r="D174" s="451"/>
    </row>
    <row r="175" ht="12.75">
      <c r="D175" s="451"/>
    </row>
    <row r="176" ht="12.75">
      <c r="D176" s="451"/>
    </row>
    <row r="177" ht="12.75">
      <c r="D177" s="451"/>
    </row>
    <row r="178" ht="12.75">
      <c r="D178" s="451"/>
    </row>
    <row r="179" ht="12.75">
      <c r="D179" s="451"/>
    </row>
    <row r="180" ht="12.75">
      <c r="D180" s="451"/>
    </row>
    <row r="181" ht="12.75">
      <c r="D181" s="451"/>
    </row>
    <row r="182" ht="12.75">
      <c r="D182" s="451"/>
    </row>
    <row r="183" ht="12.75">
      <c r="D183" s="451"/>
    </row>
    <row r="184" ht="12.75">
      <c r="D184" s="451"/>
    </row>
    <row r="185" ht="12.75">
      <c r="D185" s="451"/>
    </row>
    <row r="186" ht="12.75">
      <c r="D186" s="451"/>
    </row>
    <row r="187" ht="12.75">
      <c r="D187" s="451"/>
    </row>
    <row r="188" ht="12.75">
      <c r="D188" s="451"/>
    </row>
    <row r="189" ht="12.75">
      <c r="D189" s="451"/>
    </row>
    <row r="190" ht="12.75">
      <c r="D190" s="451"/>
    </row>
    <row r="191" ht="12.75">
      <c r="D191" s="451"/>
    </row>
    <row r="192" ht="12.75">
      <c r="D192" s="451"/>
    </row>
    <row r="193" ht="12.75">
      <c r="D193" s="451"/>
    </row>
    <row r="194" ht="12.75">
      <c r="D194" s="451"/>
    </row>
    <row r="195" ht="12.75">
      <c r="D195" s="451"/>
    </row>
    <row r="196" ht="12.75">
      <c r="D196" s="451"/>
    </row>
    <row r="197" ht="12.75">
      <c r="D197" s="451"/>
    </row>
    <row r="198" ht="12.75">
      <c r="D198" s="451"/>
    </row>
    <row r="199" ht="12.75">
      <c r="D199" s="451"/>
    </row>
    <row r="200" ht="12.75">
      <c r="D200" s="451"/>
    </row>
    <row r="201" ht="12.75">
      <c r="D201" s="451"/>
    </row>
    <row r="202" ht="12.75">
      <c r="D202" s="451"/>
    </row>
    <row r="203" ht="12.75">
      <c r="D203" s="451"/>
    </row>
    <row r="204" ht="12.75">
      <c r="D204" s="451"/>
    </row>
    <row r="205" ht="12.75">
      <c r="D205" s="451"/>
    </row>
    <row r="206" ht="12.75">
      <c r="D206" s="451"/>
    </row>
    <row r="207" ht="12.75">
      <c r="D207" s="451"/>
    </row>
    <row r="208" ht="12.75">
      <c r="D208" s="451"/>
    </row>
    <row r="209" ht="12.75">
      <c r="D209" s="451"/>
    </row>
    <row r="210" ht="12.75">
      <c r="D210" s="451"/>
    </row>
    <row r="211" ht="12.75">
      <c r="D211" s="451"/>
    </row>
    <row r="212" ht="12.75">
      <c r="D212" s="451"/>
    </row>
    <row r="213" ht="12.75">
      <c r="D213" s="451"/>
    </row>
    <row r="214" ht="12.75">
      <c r="D214" s="451"/>
    </row>
    <row r="215" ht="12.75">
      <c r="D215" s="451"/>
    </row>
    <row r="216" ht="12.75">
      <c r="D216" s="451"/>
    </row>
    <row r="217" ht="12.75">
      <c r="D217" s="451"/>
    </row>
    <row r="218" ht="12.75">
      <c r="D218" s="451"/>
    </row>
    <row r="219" ht="12.75">
      <c r="D219" s="451"/>
    </row>
    <row r="220" ht="12.75">
      <c r="D220" s="451"/>
    </row>
    <row r="221" ht="12.75">
      <c r="D221" s="451"/>
    </row>
    <row r="222" ht="12.75">
      <c r="D222" s="451"/>
    </row>
    <row r="223" ht="12.75">
      <c r="D223" s="451"/>
    </row>
    <row r="224" ht="12.75">
      <c r="D224" s="451"/>
    </row>
    <row r="225" ht="12.75">
      <c r="D225" s="451"/>
    </row>
    <row r="226" ht="12.75">
      <c r="D226" s="451"/>
    </row>
    <row r="227" ht="12.75">
      <c r="D227" s="451"/>
    </row>
    <row r="228" ht="12.75">
      <c r="D228" s="451"/>
    </row>
    <row r="229" ht="12.75">
      <c r="D229" s="451"/>
    </row>
    <row r="230" ht="12.75">
      <c r="D230" s="451"/>
    </row>
    <row r="231" ht="12.75">
      <c r="D231" s="451"/>
    </row>
    <row r="232" ht="12.75">
      <c r="D232" s="451"/>
    </row>
    <row r="233" ht="12.75">
      <c r="D233" s="451"/>
    </row>
    <row r="234" ht="12.75">
      <c r="D234" s="451"/>
    </row>
    <row r="235" ht="12.75">
      <c r="D235" s="451"/>
    </row>
    <row r="236" ht="12.75">
      <c r="D236" s="451"/>
    </row>
    <row r="237" ht="12.75">
      <c r="D237" s="451"/>
    </row>
    <row r="238" ht="12.75">
      <c r="D238" s="451"/>
    </row>
    <row r="239" ht="12.75">
      <c r="D239" s="451"/>
    </row>
    <row r="240" ht="12.75">
      <c r="D240" s="451"/>
    </row>
    <row r="241" ht="12.75">
      <c r="D241" s="451"/>
    </row>
    <row r="242" ht="12.75">
      <c r="D242" s="451"/>
    </row>
    <row r="243" ht="12.75">
      <c r="D243" s="451"/>
    </row>
    <row r="244" ht="12.75">
      <c r="D244" s="451"/>
    </row>
    <row r="245" ht="12.75">
      <c r="D245" s="451"/>
    </row>
    <row r="246" ht="12.75">
      <c r="D246" s="451"/>
    </row>
    <row r="247" ht="12.75">
      <c r="D247" s="451"/>
    </row>
    <row r="248" ht="12.75">
      <c r="D248" s="451"/>
    </row>
    <row r="249" ht="12.75">
      <c r="D249" s="451"/>
    </row>
    <row r="250" ht="12.75">
      <c r="D250" s="451"/>
    </row>
    <row r="251" ht="12.75">
      <c r="D251" s="451"/>
    </row>
    <row r="252" ht="12.75">
      <c r="D252" s="451"/>
    </row>
    <row r="253" ht="12.75">
      <c r="D253" s="451"/>
    </row>
    <row r="254" ht="12.75">
      <c r="D254" s="451"/>
    </row>
    <row r="255" ht="12.75">
      <c r="D255" s="451"/>
    </row>
    <row r="256" ht="12.75">
      <c r="D256" s="451"/>
    </row>
    <row r="257" ht="12.75">
      <c r="D257" s="451"/>
    </row>
    <row r="258" ht="12.75">
      <c r="D258" s="451"/>
    </row>
    <row r="259" ht="12.75">
      <c r="D259" s="451"/>
    </row>
    <row r="260" ht="12.75">
      <c r="D260" s="451"/>
    </row>
    <row r="261" ht="12.75">
      <c r="D261" s="451"/>
    </row>
    <row r="262" ht="12.75">
      <c r="D262" s="451"/>
    </row>
    <row r="263" ht="12.75">
      <c r="D263" s="451"/>
    </row>
    <row r="264" ht="12.75">
      <c r="D264" s="451"/>
    </row>
    <row r="265" ht="12.75">
      <c r="D265" s="451"/>
    </row>
    <row r="266" ht="12.75">
      <c r="D266" s="451"/>
    </row>
    <row r="267" ht="12.75">
      <c r="D267" s="451"/>
    </row>
    <row r="268" ht="12.75">
      <c r="D268" s="451"/>
    </row>
    <row r="269" ht="12.75">
      <c r="D269" s="451"/>
    </row>
    <row r="270" ht="12.75">
      <c r="D270" s="451"/>
    </row>
    <row r="271" ht="12.75">
      <c r="D271" s="451"/>
    </row>
    <row r="272" ht="12.75">
      <c r="D272" s="451"/>
    </row>
    <row r="273" ht="12.75">
      <c r="D273" s="451"/>
    </row>
    <row r="274" ht="12.75">
      <c r="D274" s="451"/>
    </row>
    <row r="275" ht="12.75">
      <c r="D275" s="451"/>
    </row>
    <row r="276" ht="12.75">
      <c r="D276" s="451"/>
    </row>
    <row r="277" ht="12.75">
      <c r="D277" s="451"/>
    </row>
    <row r="278" ht="12.75">
      <c r="D278" s="451"/>
    </row>
    <row r="279" ht="12.75">
      <c r="D279" s="451"/>
    </row>
    <row r="280" ht="12.75">
      <c r="D280" s="451"/>
    </row>
    <row r="281" ht="12.75">
      <c r="D281" s="451"/>
    </row>
    <row r="282" ht="12.75">
      <c r="D282" s="451"/>
    </row>
    <row r="283" ht="12.75">
      <c r="D283" s="451"/>
    </row>
    <row r="284" ht="12.75">
      <c r="D284" s="451"/>
    </row>
    <row r="285" ht="12.75">
      <c r="D285" s="451"/>
    </row>
    <row r="286" ht="12.75">
      <c r="D286" s="451"/>
    </row>
    <row r="287" ht="12.75">
      <c r="D287" s="451"/>
    </row>
    <row r="288" ht="12.75">
      <c r="D288" s="451"/>
    </row>
    <row r="289" ht="12.75">
      <c r="D289" s="451"/>
    </row>
    <row r="290" ht="12.75">
      <c r="D290" s="451"/>
    </row>
    <row r="291" ht="12.75">
      <c r="D291" s="451"/>
    </row>
    <row r="292" ht="12.75">
      <c r="D292" s="451"/>
    </row>
    <row r="293" ht="12.75">
      <c r="D293" s="451"/>
    </row>
    <row r="294" ht="12.75">
      <c r="D294" s="451"/>
    </row>
    <row r="295" ht="12.75">
      <c r="D295" s="451"/>
    </row>
    <row r="296" ht="12.75">
      <c r="D296" s="451"/>
    </row>
    <row r="297" ht="12.75">
      <c r="D297" s="451"/>
    </row>
    <row r="298" ht="12.75">
      <c r="D298" s="451"/>
    </row>
    <row r="299" ht="12.75">
      <c r="D299" s="451"/>
    </row>
    <row r="300" ht="12.75">
      <c r="D300" s="451"/>
    </row>
    <row r="301" ht="12.75">
      <c r="D301" s="451"/>
    </row>
    <row r="302" ht="12.75">
      <c r="D302" s="451"/>
    </row>
    <row r="303" ht="12.75">
      <c r="D303" s="451"/>
    </row>
    <row r="304" ht="12.75">
      <c r="D304" s="451"/>
    </row>
    <row r="305" ht="12.75">
      <c r="D305" s="451"/>
    </row>
    <row r="306" ht="12.75">
      <c r="D306" s="451"/>
    </row>
    <row r="307" ht="12.75">
      <c r="D307" s="451"/>
    </row>
    <row r="308" ht="12.75">
      <c r="D308" s="451"/>
    </row>
    <row r="309" ht="12.75">
      <c r="D309" s="451"/>
    </row>
    <row r="310" ht="12.75">
      <c r="D310" s="451"/>
    </row>
    <row r="311" ht="12.75">
      <c r="D311" s="451"/>
    </row>
    <row r="312" ht="12.75">
      <c r="D312" s="451"/>
    </row>
    <row r="313" ht="12.75">
      <c r="D313" s="451"/>
    </row>
    <row r="314" ht="12.75">
      <c r="D314" s="451"/>
    </row>
    <row r="315" ht="12.75">
      <c r="D315" s="451"/>
    </row>
    <row r="316" ht="12.75">
      <c r="D316" s="451"/>
    </row>
    <row r="317" ht="12.75">
      <c r="D317" s="451"/>
    </row>
    <row r="318" ht="12.75">
      <c r="D318" s="451"/>
    </row>
    <row r="319" ht="12.75">
      <c r="D319" s="451"/>
    </row>
    <row r="320" ht="12.75">
      <c r="D320" s="451"/>
    </row>
    <row r="321" ht="12.75">
      <c r="D321" s="451"/>
    </row>
    <row r="322" ht="12.75">
      <c r="D322" s="451"/>
    </row>
    <row r="323" ht="12.75">
      <c r="D323" s="451"/>
    </row>
    <row r="324" ht="12.75">
      <c r="D324" s="451"/>
    </row>
    <row r="325" ht="12.75">
      <c r="D325" s="451"/>
    </row>
    <row r="326" ht="12.75">
      <c r="D326" s="451"/>
    </row>
    <row r="327" ht="12.75">
      <c r="D327" s="451"/>
    </row>
    <row r="328" ht="12.75">
      <c r="D328" s="451"/>
    </row>
    <row r="329" ht="12.75">
      <c r="D329" s="451"/>
    </row>
    <row r="330" ht="12.75">
      <c r="D330" s="451"/>
    </row>
    <row r="331" ht="12.75">
      <c r="D331" s="451"/>
    </row>
    <row r="332" ht="12.75">
      <c r="D332" s="451"/>
    </row>
    <row r="333" ht="12.75">
      <c r="D333" s="451"/>
    </row>
    <row r="334" ht="12.75">
      <c r="D334" s="451"/>
    </row>
    <row r="335" ht="12.75">
      <c r="D335" s="451"/>
    </row>
    <row r="336" ht="12.75">
      <c r="D336" s="451"/>
    </row>
    <row r="337" ht="12.75">
      <c r="D337" s="451"/>
    </row>
    <row r="338" ht="12.75">
      <c r="D338" s="451"/>
    </row>
    <row r="339" ht="12.75">
      <c r="D339" s="451"/>
    </row>
    <row r="340" ht="12.75">
      <c r="D340" s="451"/>
    </row>
    <row r="341" ht="12.75">
      <c r="D341" s="451"/>
    </row>
    <row r="342" ht="12.75">
      <c r="D342" s="451"/>
    </row>
    <row r="343" ht="12.75">
      <c r="D343" s="451"/>
    </row>
    <row r="344" ht="12.75">
      <c r="D344" s="451"/>
    </row>
    <row r="345" ht="12.75">
      <c r="D345" s="451"/>
    </row>
    <row r="346" ht="12.75">
      <c r="D346" s="451"/>
    </row>
    <row r="347" ht="12.75">
      <c r="D347" s="451"/>
    </row>
    <row r="348" ht="12.75">
      <c r="D348" s="451"/>
    </row>
    <row r="349" ht="12.75">
      <c r="D349" s="451"/>
    </row>
    <row r="350" ht="12.75">
      <c r="D350" s="451"/>
    </row>
    <row r="351" ht="12.75">
      <c r="D351" s="451"/>
    </row>
    <row r="352" ht="12.75">
      <c r="D352" s="451"/>
    </row>
    <row r="353" ht="12.75">
      <c r="D353" s="451"/>
    </row>
    <row r="354" ht="12.75">
      <c r="D354" s="451"/>
    </row>
    <row r="355" ht="12.75">
      <c r="D355" s="451"/>
    </row>
    <row r="356" ht="12.75">
      <c r="D356" s="451"/>
    </row>
    <row r="357" ht="12.75">
      <c r="D357" s="451"/>
    </row>
    <row r="358" ht="12.75">
      <c r="D358" s="451"/>
    </row>
    <row r="359" ht="12.75">
      <c r="D359" s="451"/>
    </row>
    <row r="360" ht="12.75">
      <c r="D360" s="451"/>
    </row>
    <row r="361" ht="12.75">
      <c r="D361" s="451"/>
    </row>
    <row r="362" ht="12.75">
      <c r="D362" s="451"/>
    </row>
    <row r="363" ht="12.75">
      <c r="D363" s="451"/>
    </row>
    <row r="364" ht="12.75">
      <c r="D364" s="451"/>
    </row>
    <row r="365" ht="12.75">
      <c r="D365" s="451"/>
    </row>
    <row r="366" ht="12.75">
      <c r="D366" s="451"/>
    </row>
    <row r="367" ht="12.75">
      <c r="D367" s="451"/>
    </row>
    <row r="368" ht="12.75">
      <c r="D368" s="451"/>
    </row>
    <row r="369" ht="12.75">
      <c r="D369" s="451"/>
    </row>
    <row r="370" ht="12.75">
      <c r="D370" s="451"/>
    </row>
    <row r="371" ht="12.75">
      <c r="D371" s="451"/>
    </row>
    <row r="372" ht="12.75">
      <c r="D372" s="451"/>
    </row>
    <row r="373" ht="12.75">
      <c r="D373" s="451"/>
    </row>
    <row r="374" ht="12.75">
      <c r="D374" s="451"/>
    </row>
    <row r="375" ht="12.75">
      <c r="D375" s="451"/>
    </row>
    <row r="376" ht="12.75">
      <c r="D376" s="451"/>
    </row>
    <row r="377" ht="12.75">
      <c r="D377" s="451"/>
    </row>
    <row r="378" ht="12.75">
      <c r="D378" s="451"/>
    </row>
    <row r="379" ht="12.75">
      <c r="D379" s="451"/>
    </row>
    <row r="380" ht="12.75">
      <c r="D380" s="451"/>
    </row>
    <row r="381" ht="12.75">
      <c r="D381" s="451"/>
    </row>
    <row r="382" ht="12.75">
      <c r="D382" s="451"/>
    </row>
    <row r="383" ht="12.75">
      <c r="D383" s="451"/>
    </row>
    <row r="384" ht="12.75">
      <c r="D384" s="451"/>
    </row>
    <row r="385" ht="12.75">
      <c r="D385" s="451"/>
    </row>
    <row r="386" ht="12.75">
      <c r="D386" s="451"/>
    </row>
    <row r="387" ht="12.75">
      <c r="D387" s="451"/>
    </row>
    <row r="388" ht="12.75">
      <c r="D388" s="451"/>
    </row>
    <row r="389" ht="12.75">
      <c r="D389" s="451"/>
    </row>
    <row r="390" ht="12.75">
      <c r="D390" s="451"/>
    </row>
    <row r="391" ht="12.75">
      <c r="D391" s="451"/>
    </row>
    <row r="392" ht="12.75">
      <c r="D392" s="451"/>
    </row>
    <row r="393" ht="12.75">
      <c r="D393" s="451"/>
    </row>
    <row r="394" ht="12.75">
      <c r="D394" s="451"/>
    </row>
    <row r="395" ht="12.75">
      <c r="D395" s="451"/>
    </row>
    <row r="396" ht="12.75">
      <c r="D396" s="451"/>
    </row>
    <row r="397" ht="12.75">
      <c r="D397" s="451"/>
    </row>
    <row r="398" ht="12.75">
      <c r="D398" s="451"/>
    </row>
    <row r="399" ht="12.75">
      <c r="D399" s="451"/>
    </row>
    <row r="400" ht="12.75">
      <c r="D400" s="451"/>
    </row>
    <row r="401" ht="12.75">
      <c r="D401" s="451"/>
    </row>
    <row r="402" ht="12.75">
      <c r="D402" s="451"/>
    </row>
    <row r="403" ht="12.75">
      <c r="D403" s="451"/>
    </row>
    <row r="404" ht="12.75">
      <c r="D404" s="451"/>
    </row>
    <row r="405" ht="12.75">
      <c r="D405" s="451"/>
    </row>
    <row r="406" ht="12.75">
      <c r="D406" s="451"/>
    </row>
    <row r="407" ht="12.75">
      <c r="D407" s="451"/>
    </row>
    <row r="408" ht="12.75">
      <c r="D408" s="451"/>
    </row>
    <row r="409" ht="12.75">
      <c r="D409" s="451"/>
    </row>
    <row r="410" ht="12.75">
      <c r="D410" s="451"/>
    </row>
    <row r="411" ht="12.75">
      <c r="D411" s="451"/>
    </row>
    <row r="412" ht="12.75">
      <c r="D412" s="451"/>
    </row>
    <row r="413" ht="12.75">
      <c r="D413" s="451"/>
    </row>
    <row r="414" ht="12.75">
      <c r="D414" s="451"/>
    </row>
    <row r="415" ht="12.75">
      <c r="D415" s="451"/>
    </row>
    <row r="416" ht="12.75">
      <c r="D416" s="451"/>
    </row>
    <row r="417" ht="12.75">
      <c r="D417" s="451"/>
    </row>
    <row r="418" ht="12.75">
      <c r="D418" s="451"/>
    </row>
    <row r="419" ht="12.75">
      <c r="D419" s="451"/>
    </row>
    <row r="420" ht="12.75">
      <c r="D420" s="451"/>
    </row>
    <row r="421" ht="12.75">
      <c r="D421" s="451"/>
    </row>
    <row r="422" ht="12.75">
      <c r="D422" s="451"/>
    </row>
    <row r="423" ht="12.75">
      <c r="D423" s="451"/>
    </row>
    <row r="424" ht="12.75">
      <c r="D424" s="451"/>
    </row>
    <row r="425" ht="12.75">
      <c r="D425" s="451"/>
    </row>
    <row r="426" ht="12.75">
      <c r="D426" s="451"/>
    </row>
    <row r="427" ht="12.75">
      <c r="D427" s="451"/>
    </row>
    <row r="428" ht="12.75">
      <c r="D428" s="451"/>
    </row>
    <row r="429" ht="12.75">
      <c r="D429" s="451"/>
    </row>
    <row r="430" ht="12.75">
      <c r="D430" s="451"/>
    </row>
    <row r="431" ht="12.75">
      <c r="D431" s="451"/>
    </row>
    <row r="432" ht="12.75">
      <c r="D432" s="451"/>
    </row>
    <row r="433" ht="12.75">
      <c r="D433" s="451"/>
    </row>
    <row r="434" ht="12.75">
      <c r="D434" s="451"/>
    </row>
    <row r="435" ht="12.75">
      <c r="D435" s="451"/>
    </row>
    <row r="436" ht="12.75">
      <c r="D436" s="451"/>
    </row>
    <row r="437" ht="12.75">
      <c r="D437" s="451"/>
    </row>
    <row r="438" ht="12.75">
      <c r="D438" s="451"/>
    </row>
    <row r="439" ht="12.75">
      <c r="D439" s="451"/>
    </row>
    <row r="440" ht="12.75">
      <c r="D440" s="451"/>
    </row>
    <row r="441" ht="12.75">
      <c r="D441" s="451"/>
    </row>
    <row r="442" ht="12.75">
      <c r="D442" s="451"/>
    </row>
    <row r="443" ht="12.75">
      <c r="D443" s="451"/>
    </row>
    <row r="444" ht="12.75">
      <c r="D444" s="451"/>
    </row>
    <row r="445" ht="12.75">
      <c r="D445" s="451"/>
    </row>
    <row r="446" ht="12.75">
      <c r="D446" s="451"/>
    </row>
    <row r="447" ht="12.75">
      <c r="D447" s="451"/>
    </row>
    <row r="448" ht="12.75">
      <c r="D448" s="451"/>
    </row>
    <row r="449" ht="12.75">
      <c r="D449" s="451"/>
    </row>
    <row r="450" ht="12.75">
      <c r="D450" s="451"/>
    </row>
    <row r="451" ht="12.75">
      <c r="D451" s="451"/>
    </row>
    <row r="452" ht="12.75">
      <c r="D452" s="451"/>
    </row>
    <row r="453" ht="12.75">
      <c r="D453" s="451"/>
    </row>
    <row r="454" ht="12.75">
      <c r="D454" s="451"/>
    </row>
    <row r="455" ht="12.75">
      <c r="D455" s="451"/>
    </row>
    <row r="456" ht="12.75">
      <c r="D456" s="451"/>
    </row>
    <row r="457" ht="12.75">
      <c r="D457" s="451"/>
    </row>
    <row r="458" ht="12.75">
      <c r="D458" s="451"/>
    </row>
    <row r="459" ht="12.75">
      <c r="D459" s="451"/>
    </row>
    <row r="460" ht="12.75">
      <c r="D460" s="451"/>
    </row>
    <row r="461" ht="12.75">
      <c r="D461" s="451"/>
    </row>
    <row r="462" ht="12.75">
      <c r="D462" s="451"/>
    </row>
    <row r="463" ht="12.75">
      <c r="D463" s="451"/>
    </row>
    <row r="464" ht="12.75">
      <c r="D464" s="451"/>
    </row>
    <row r="465" ht="12.75">
      <c r="D465" s="451"/>
    </row>
    <row r="466" ht="12.75">
      <c r="D466" s="451"/>
    </row>
    <row r="467" ht="12.75">
      <c r="D467" s="451"/>
    </row>
    <row r="468" ht="12.75">
      <c r="D468" s="451"/>
    </row>
    <row r="469" ht="12.75">
      <c r="D469" s="451"/>
    </row>
    <row r="470" ht="12.75">
      <c r="D470" s="451"/>
    </row>
    <row r="471" ht="12.75">
      <c r="D471" s="451"/>
    </row>
    <row r="472" ht="12.75">
      <c r="D472" s="451"/>
    </row>
    <row r="473" ht="12.75">
      <c r="D473" s="451"/>
    </row>
    <row r="474" ht="12.75">
      <c r="D474" s="451"/>
    </row>
    <row r="475" ht="12.75">
      <c r="D475" s="451"/>
    </row>
    <row r="476" ht="12.75">
      <c r="D476" s="451"/>
    </row>
    <row r="477" ht="12.75">
      <c r="D477" s="451"/>
    </row>
    <row r="478" ht="12.75">
      <c r="D478" s="451"/>
    </row>
    <row r="479" ht="12.75">
      <c r="D479" s="451"/>
    </row>
    <row r="480" ht="12.75">
      <c r="D480" s="451"/>
    </row>
    <row r="481" ht="12.75">
      <c r="D481" s="451"/>
    </row>
    <row r="482" ht="12.75">
      <c r="D482" s="451"/>
    </row>
    <row r="483" ht="12.75">
      <c r="D483" s="451"/>
    </row>
    <row r="484" ht="12.75">
      <c r="D484" s="451"/>
    </row>
    <row r="485" ht="12.75">
      <c r="D485" s="451"/>
    </row>
    <row r="486" ht="12.75">
      <c r="D486" s="451"/>
    </row>
    <row r="487" ht="12.75">
      <c r="D487" s="451"/>
    </row>
    <row r="488" ht="12.75">
      <c r="D488" s="451"/>
    </row>
    <row r="489" ht="12.75">
      <c r="D489" s="451"/>
    </row>
    <row r="490" ht="12.75">
      <c r="D490" s="451"/>
    </row>
    <row r="491" ht="12.75">
      <c r="D491" s="451"/>
    </row>
    <row r="492" ht="12.75">
      <c r="D492" s="451"/>
    </row>
    <row r="493" ht="12.75">
      <c r="D493" s="451"/>
    </row>
    <row r="494" ht="12.75">
      <c r="D494" s="451"/>
    </row>
    <row r="495" ht="12.75">
      <c r="D495" s="451"/>
    </row>
    <row r="496" ht="12.75">
      <c r="D496" s="451"/>
    </row>
    <row r="497" ht="12.75">
      <c r="D497" s="451"/>
    </row>
    <row r="498" ht="12.75">
      <c r="D498" s="451"/>
    </row>
    <row r="499" ht="12.75">
      <c r="D499" s="451"/>
    </row>
    <row r="500" ht="12.75">
      <c r="D500" s="451"/>
    </row>
    <row r="501" ht="12.75">
      <c r="D501" s="451"/>
    </row>
    <row r="502" ht="12.75">
      <c r="D502" s="451"/>
    </row>
    <row r="503" ht="12.75">
      <c r="D503" s="451"/>
    </row>
    <row r="504" ht="12.75">
      <c r="D504" s="451"/>
    </row>
    <row r="505" ht="12.75">
      <c r="D505" s="451"/>
    </row>
    <row r="506" ht="12.75">
      <c r="D506" s="451"/>
    </row>
    <row r="507" ht="12.75">
      <c r="D507" s="451"/>
    </row>
    <row r="508" ht="12.75">
      <c r="D508" s="451"/>
    </row>
    <row r="509" ht="12.75">
      <c r="D509" s="451"/>
    </row>
    <row r="510" ht="12.75">
      <c r="D510" s="451"/>
    </row>
    <row r="511" ht="12.75">
      <c r="D511" s="451"/>
    </row>
    <row r="512" ht="12.75">
      <c r="D512" s="451"/>
    </row>
    <row r="513" ht="12.75">
      <c r="D513" s="451"/>
    </row>
    <row r="514" ht="12.75">
      <c r="D514" s="451"/>
    </row>
    <row r="515" ht="12.75">
      <c r="D515" s="451"/>
    </row>
    <row r="516" ht="12.75">
      <c r="D516" s="451"/>
    </row>
    <row r="517" ht="12.75">
      <c r="D517" s="451"/>
    </row>
    <row r="518" ht="12.75">
      <c r="D518" s="451"/>
    </row>
    <row r="519" ht="12.75">
      <c r="D519" s="451"/>
    </row>
    <row r="520" ht="12.75">
      <c r="D520" s="451"/>
    </row>
    <row r="521" ht="12.75">
      <c r="D521" s="451"/>
    </row>
    <row r="522" ht="12.75">
      <c r="D522" s="451"/>
    </row>
    <row r="523" ht="12.75">
      <c r="D523" s="451"/>
    </row>
    <row r="524" ht="12.75">
      <c r="D524" s="451"/>
    </row>
    <row r="525" ht="12.75">
      <c r="D525" s="451"/>
    </row>
    <row r="526" ht="12.75">
      <c r="D526" s="451"/>
    </row>
    <row r="527" ht="12.75">
      <c r="D527" s="451"/>
    </row>
    <row r="528" ht="12.75">
      <c r="D528" s="451"/>
    </row>
    <row r="529" ht="12.75">
      <c r="D529" s="451"/>
    </row>
    <row r="530" ht="12.75">
      <c r="D530" s="451"/>
    </row>
    <row r="531" ht="12.75">
      <c r="D531" s="451"/>
    </row>
    <row r="532" ht="12.75">
      <c r="D532" s="451"/>
    </row>
    <row r="533" ht="12.75">
      <c r="D533" s="451"/>
    </row>
    <row r="534" ht="12.75">
      <c r="D534" s="451"/>
    </row>
    <row r="535" ht="12.75">
      <c r="D535" s="451"/>
    </row>
    <row r="536" ht="12.75">
      <c r="D536" s="451"/>
    </row>
    <row r="537" ht="12.75">
      <c r="D537" s="451"/>
    </row>
    <row r="538" ht="12.75">
      <c r="D538" s="451"/>
    </row>
    <row r="539" ht="12.75">
      <c r="D539" s="451"/>
    </row>
    <row r="540" ht="12.75">
      <c r="D540" s="451"/>
    </row>
  </sheetData>
  <sheetProtection/>
  <mergeCells count="10">
    <mergeCell ref="A55:J55"/>
    <mergeCell ref="H10:J10"/>
    <mergeCell ref="D10:F10"/>
    <mergeCell ref="F1:I1"/>
    <mergeCell ref="D8:F8"/>
    <mergeCell ref="H8:J8"/>
    <mergeCell ref="A2:D2"/>
    <mergeCell ref="A3:J3"/>
    <mergeCell ref="A4:J4"/>
    <mergeCell ref="A5:J5"/>
  </mergeCells>
  <printOptions horizontalCentered="1"/>
  <pageMargins left="0" right="0.03937007874015748" top="0.35433070866141736" bottom="0.31496062992125984" header="0.5118110236220472" footer="0.5118110236220472"/>
  <pageSetup horizontalDpi="600" verticalDpi="600" orientation="portrait" paperSize="9" scale="73" r:id="rId2"/>
  <headerFooter alignWithMargins="0">
    <oddFooter>&amp;L&amp;"Arial,Italic"&amp;8&amp;D&amp;T&amp;C&amp;"Arial,Italic"&amp;8&amp;F</oddFooter>
  </headerFooter>
  <drawing r:id="rId1"/>
</worksheet>
</file>

<file path=xl/worksheets/sheet2.xml><?xml version="1.0" encoding="utf-8"?>
<worksheet xmlns="http://schemas.openxmlformats.org/spreadsheetml/2006/main" xmlns:r="http://schemas.openxmlformats.org/officeDocument/2006/relationships">
  <dimension ref="A1:J87"/>
  <sheetViews>
    <sheetView view="pageBreakPreview" zoomScaleSheetLayoutView="100" zoomScalePageLayoutView="0" workbookViewId="0" topLeftCell="A60">
      <selection activeCell="A1" sqref="A1:I76"/>
    </sheetView>
  </sheetViews>
  <sheetFormatPr defaultColWidth="9.140625" defaultRowHeight="12.75"/>
  <cols>
    <col min="1" max="1" width="38.421875" style="5" customWidth="1"/>
    <col min="2" max="2" width="7.421875" style="5" customWidth="1"/>
    <col min="3" max="3" width="4.28125" style="5" customWidth="1"/>
    <col min="4" max="4" width="18.421875" style="8" customWidth="1"/>
    <col min="5" max="5" width="5.57421875" style="5" customWidth="1"/>
    <col min="6" max="6" width="19.8515625" style="17" customWidth="1"/>
    <col min="7" max="7" width="0.2890625" style="5" customWidth="1"/>
    <col min="8" max="8" width="10.421875" style="5" hidden="1" customWidth="1"/>
    <col min="9" max="9" width="11.28125" style="5" hidden="1" customWidth="1"/>
    <col min="10" max="10" width="9.140625" style="5" hidden="1" customWidth="1"/>
    <col min="11" max="16384" width="9.140625" style="5" customWidth="1"/>
  </cols>
  <sheetData>
    <row r="1" spans="1:9" ht="68.25" customHeight="1">
      <c r="A1" s="1"/>
      <c r="F1" s="554" t="s">
        <v>75</v>
      </c>
      <c r="G1" s="554"/>
      <c r="H1" s="554"/>
      <c r="I1" s="554"/>
    </row>
    <row r="2" spans="1:4" ht="15.75" customHeight="1">
      <c r="A2" s="552"/>
      <c r="B2" s="552"/>
      <c r="C2" s="552"/>
      <c r="D2" s="552"/>
    </row>
    <row r="3" spans="1:6" s="31" customFormat="1" ht="12">
      <c r="A3" s="555" t="s">
        <v>32</v>
      </c>
      <c r="B3" s="555"/>
      <c r="C3" s="555"/>
      <c r="D3" s="555"/>
      <c r="E3" s="555"/>
      <c r="F3" s="555"/>
    </row>
    <row r="4" spans="1:6" s="31" customFormat="1" ht="12">
      <c r="A4" s="555" t="s">
        <v>279</v>
      </c>
      <c r="B4" s="555"/>
      <c r="C4" s="555"/>
      <c r="D4" s="555"/>
      <c r="E4" s="555"/>
      <c r="F4" s="555"/>
    </row>
    <row r="5" spans="4:6" s="34" customFormat="1" ht="12">
      <c r="D5" s="53"/>
      <c r="F5" s="35"/>
    </row>
    <row r="6" spans="4:6" s="34" customFormat="1" ht="12">
      <c r="D6" s="308" t="s">
        <v>50</v>
      </c>
      <c r="E6" s="36"/>
      <c r="F6" s="37" t="s">
        <v>49</v>
      </c>
    </row>
    <row r="7" spans="4:6" s="34" customFormat="1" ht="12">
      <c r="D7" s="308" t="s">
        <v>13</v>
      </c>
      <c r="E7" s="36"/>
      <c r="F7" s="37" t="s">
        <v>13</v>
      </c>
    </row>
    <row r="8" spans="4:6" s="34" customFormat="1" ht="12.75" thickBot="1">
      <c r="D8" s="436" t="s">
        <v>329</v>
      </c>
      <c r="E8" s="39"/>
      <c r="F8" s="38" t="s">
        <v>150</v>
      </c>
    </row>
    <row r="9" spans="2:6" s="34" customFormat="1" ht="12">
      <c r="B9" s="40"/>
      <c r="D9" s="311" t="s">
        <v>14</v>
      </c>
      <c r="E9" s="41"/>
      <c r="F9" s="42" t="s">
        <v>14</v>
      </c>
    </row>
    <row r="10" spans="4:6" s="34" customFormat="1" ht="12">
      <c r="D10" s="53"/>
      <c r="F10" s="35"/>
    </row>
    <row r="11" spans="1:6" s="34" customFormat="1" ht="12">
      <c r="A11" s="31" t="s">
        <v>52</v>
      </c>
      <c r="D11" s="53"/>
      <c r="F11" s="35"/>
    </row>
    <row r="12" spans="1:8" s="34" customFormat="1" ht="12">
      <c r="A12" s="31" t="s">
        <v>51</v>
      </c>
      <c r="D12" s="62"/>
      <c r="E12" s="43"/>
      <c r="F12" s="44"/>
      <c r="H12" s="43"/>
    </row>
    <row r="13" spans="1:8" s="34" customFormat="1" ht="12">
      <c r="A13" s="45" t="s">
        <v>116</v>
      </c>
      <c r="D13" s="48">
        <v>8857390</v>
      </c>
      <c r="E13" s="43"/>
      <c r="F13" s="44">
        <v>6816753</v>
      </c>
      <c r="G13" s="35"/>
      <c r="H13" s="43"/>
    </row>
    <row r="14" spans="1:8" s="34" customFormat="1" ht="12">
      <c r="A14" s="45" t="s">
        <v>337</v>
      </c>
      <c r="D14" s="48">
        <v>37630</v>
      </c>
      <c r="E14" s="43"/>
      <c r="F14" s="44">
        <v>0</v>
      </c>
      <c r="G14" s="35"/>
      <c r="H14" s="43"/>
    </row>
    <row r="15" spans="1:8" s="34" customFormat="1" ht="12">
      <c r="A15" s="47" t="s">
        <v>69</v>
      </c>
      <c r="D15" s="48">
        <v>6636489</v>
      </c>
      <c r="E15" s="43"/>
      <c r="F15" s="44">
        <v>6636489</v>
      </c>
      <c r="G15" s="35"/>
      <c r="H15" s="43"/>
    </row>
    <row r="16" spans="1:8" s="34" customFormat="1" ht="12">
      <c r="A16" s="47" t="s">
        <v>70</v>
      </c>
      <c r="D16" s="48">
        <v>27126</v>
      </c>
      <c r="E16" s="43"/>
      <c r="F16" s="44">
        <v>41850</v>
      </c>
      <c r="G16" s="35"/>
      <c r="H16" s="43"/>
    </row>
    <row r="17" spans="1:8" s="34" customFormat="1" ht="12">
      <c r="A17" s="47" t="s">
        <v>162</v>
      </c>
      <c r="D17" s="48">
        <v>17395712</v>
      </c>
      <c r="E17" s="43"/>
      <c r="F17" s="44">
        <v>11880132</v>
      </c>
      <c r="G17" s="35"/>
      <c r="H17" s="43"/>
    </row>
    <row r="18" spans="4:8" s="34" customFormat="1" ht="3.75" customHeight="1">
      <c r="D18" s="48"/>
      <c r="E18" s="43"/>
      <c r="F18" s="44"/>
      <c r="H18" s="43"/>
    </row>
    <row r="19" spans="4:8" s="34" customFormat="1" ht="18" customHeight="1">
      <c r="D19" s="437">
        <f>SUM(D13:D17)</f>
        <v>32954347</v>
      </c>
      <c r="E19" s="43"/>
      <c r="F19" s="49">
        <f>SUM(F13:F17)</f>
        <v>25375224</v>
      </c>
      <c r="H19" s="43"/>
    </row>
    <row r="20" spans="4:8" s="34" customFormat="1" ht="3.75" customHeight="1">
      <c r="D20" s="59"/>
      <c r="E20" s="50"/>
      <c r="F20" s="51"/>
      <c r="H20" s="43"/>
    </row>
    <row r="21" spans="4:6" s="34" customFormat="1" ht="12">
      <c r="D21" s="48"/>
      <c r="E21" s="43"/>
      <c r="F21" s="48"/>
    </row>
    <row r="22" spans="1:6" s="34" customFormat="1" ht="12">
      <c r="A22" s="31" t="s">
        <v>15</v>
      </c>
      <c r="D22" s="48"/>
      <c r="E22" s="43"/>
      <c r="F22" s="48"/>
    </row>
    <row r="23" spans="1:7" s="34" customFormat="1" ht="12">
      <c r="A23" s="47" t="s">
        <v>158</v>
      </c>
      <c r="D23" s="48">
        <v>55133</v>
      </c>
      <c r="E23" s="43"/>
      <c r="F23" s="48">
        <v>179600</v>
      </c>
      <c r="G23" s="35"/>
    </row>
    <row r="24" spans="1:7" s="34" customFormat="1" ht="12">
      <c r="A24" s="47" t="s">
        <v>159</v>
      </c>
      <c r="D24" s="48">
        <v>0</v>
      </c>
      <c r="E24" s="43"/>
      <c r="F24" s="48">
        <v>903080</v>
      </c>
      <c r="G24" s="35"/>
    </row>
    <row r="25" spans="1:9" s="34" customFormat="1" ht="12">
      <c r="A25" s="47" t="s">
        <v>58</v>
      </c>
      <c r="D25" s="48">
        <v>658554</v>
      </c>
      <c r="E25" s="43"/>
      <c r="F25" s="44">
        <v>6316486</v>
      </c>
      <c r="G25" s="35"/>
      <c r="H25" s="105"/>
      <c r="I25" s="43"/>
    </row>
    <row r="26" spans="1:9" s="34" customFormat="1" ht="12">
      <c r="A26" s="47" t="s">
        <v>171</v>
      </c>
      <c r="D26" s="48">
        <f>16260+52138+143016</f>
        <v>211414</v>
      </c>
      <c r="E26" s="43"/>
      <c r="F26" s="44">
        <f>71768+13207+29829</f>
        <v>114804</v>
      </c>
      <c r="G26" s="35"/>
      <c r="H26" s="105"/>
      <c r="I26" s="43"/>
    </row>
    <row r="27" spans="1:9" s="34" customFormat="1" ht="12">
      <c r="A27" s="47" t="s">
        <v>172</v>
      </c>
      <c r="D27" s="48">
        <v>0</v>
      </c>
      <c r="E27" s="43"/>
      <c r="F27" s="44">
        <v>32787</v>
      </c>
      <c r="G27" s="35"/>
      <c r="I27" s="43"/>
    </row>
    <row r="28" spans="1:9" s="34" customFormat="1" ht="12">
      <c r="A28" s="47" t="s">
        <v>173</v>
      </c>
      <c r="D28" s="48">
        <v>111911</v>
      </c>
      <c r="E28" s="43"/>
      <c r="F28" s="44">
        <v>1000000</v>
      </c>
      <c r="G28" s="35"/>
      <c r="I28" s="43"/>
    </row>
    <row r="29" spans="1:7" s="34" customFormat="1" ht="12">
      <c r="A29" s="52" t="s">
        <v>59</v>
      </c>
      <c r="D29" s="48">
        <v>477525</v>
      </c>
      <c r="E29" s="43"/>
      <c r="F29" s="44">
        <v>1025503</v>
      </c>
      <c r="G29" s="35"/>
    </row>
    <row r="30" spans="1:7" s="34" customFormat="1" ht="3.75" customHeight="1">
      <c r="A30" s="53"/>
      <c r="D30" s="48"/>
      <c r="E30" s="43"/>
      <c r="F30" s="44"/>
      <c r="G30" s="35"/>
    </row>
    <row r="31" spans="1:7" s="34" customFormat="1" ht="18" customHeight="1">
      <c r="A31" s="31"/>
      <c r="D31" s="437">
        <f>SUM(D23:D30)</f>
        <v>1514537</v>
      </c>
      <c r="E31" s="43"/>
      <c r="F31" s="49">
        <f>SUM(F23:F30)</f>
        <v>9572260</v>
      </c>
      <c r="G31" s="35"/>
    </row>
    <row r="32" spans="1:7" s="55" customFormat="1" ht="3.75" customHeight="1">
      <c r="A32" s="54"/>
      <c r="D32" s="59"/>
      <c r="E32" s="50"/>
      <c r="F32" s="51"/>
      <c r="G32" s="35"/>
    </row>
    <row r="33" spans="1:7" s="34" customFormat="1" ht="18" customHeight="1">
      <c r="A33" s="203" t="s">
        <v>53</v>
      </c>
      <c r="B33" s="204"/>
      <c r="C33" s="204"/>
      <c r="D33" s="438">
        <f>+D19+D31</f>
        <v>34468884</v>
      </c>
      <c r="E33" s="206"/>
      <c r="F33" s="205">
        <f>+F19+F31</f>
        <v>34947484</v>
      </c>
      <c r="G33" s="35"/>
    </row>
    <row r="34" spans="1:7" s="34" customFormat="1" ht="3.75" customHeight="1" thickBot="1">
      <c r="A34" s="203"/>
      <c r="B34" s="204"/>
      <c r="C34" s="204"/>
      <c r="D34" s="439"/>
      <c r="E34" s="206"/>
      <c r="F34" s="207"/>
      <c r="G34" s="35"/>
    </row>
    <row r="35" spans="1:7" s="34" customFormat="1" ht="12.75" thickTop="1">
      <c r="A35" s="204"/>
      <c r="B35" s="204"/>
      <c r="C35" s="204"/>
      <c r="D35" s="208"/>
      <c r="E35" s="206"/>
      <c r="F35" s="208"/>
      <c r="G35" s="35"/>
    </row>
    <row r="36" spans="1:7" s="34" customFormat="1" ht="12">
      <c r="A36" s="31" t="s">
        <v>54</v>
      </c>
      <c r="D36" s="48"/>
      <c r="E36" s="43"/>
      <c r="F36" s="48"/>
      <c r="G36" s="35"/>
    </row>
    <row r="37" spans="1:7" s="34" customFormat="1" ht="12">
      <c r="A37" s="31" t="s">
        <v>55</v>
      </c>
      <c r="D37" s="48"/>
      <c r="E37" s="43"/>
      <c r="F37" s="48"/>
      <c r="G37" s="35"/>
    </row>
    <row r="38" spans="1:7" s="34" customFormat="1" ht="12">
      <c r="A38" s="31" t="s">
        <v>77</v>
      </c>
      <c r="D38" s="48" t="s">
        <v>42</v>
      </c>
      <c r="E38" s="43"/>
      <c r="F38" s="48"/>
      <c r="G38" s="35"/>
    </row>
    <row r="39" spans="1:7" s="34" customFormat="1" ht="12">
      <c r="A39" s="47" t="s">
        <v>71</v>
      </c>
      <c r="D39" s="48">
        <v>13333333</v>
      </c>
      <c r="E39" s="43"/>
      <c r="F39" s="44">
        <v>10000000</v>
      </c>
      <c r="G39" s="35"/>
    </row>
    <row r="40" spans="1:7" s="34" customFormat="1" ht="12">
      <c r="A40" s="47" t="s">
        <v>151</v>
      </c>
      <c r="D40" s="48">
        <v>5061195</v>
      </c>
      <c r="E40" s="43"/>
      <c r="F40" s="44">
        <v>8394528</v>
      </c>
      <c r="G40" s="35"/>
    </row>
    <row r="41" spans="1:7" s="34" customFormat="1" ht="12">
      <c r="A41" s="47" t="s">
        <v>180</v>
      </c>
      <c r="D41" s="48">
        <v>-28647</v>
      </c>
      <c r="E41" s="43"/>
      <c r="F41" s="44">
        <v>-9315</v>
      </c>
      <c r="G41" s="35"/>
    </row>
    <row r="42" spans="1:7" s="34" customFormat="1" ht="12">
      <c r="A42" s="47" t="s">
        <v>330</v>
      </c>
      <c r="D42" s="48">
        <v>1900555</v>
      </c>
      <c r="E42" s="43"/>
      <c r="F42" s="44"/>
      <c r="G42" s="35"/>
    </row>
    <row r="43" spans="1:7" s="34" customFormat="1" ht="12">
      <c r="A43" s="47" t="s">
        <v>152</v>
      </c>
      <c r="D43" s="59">
        <v>7834042</v>
      </c>
      <c r="E43" s="43"/>
      <c r="F43" s="51">
        <v>15390699</v>
      </c>
      <c r="G43" s="35"/>
    </row>
    <row r="44" spans="1:7" s="34" customFormat="1" ht="12">
      <c r="A44" s="47"/>
      <c r="D44" s="61">
        <f>SUM(D39:D43)</f>
        <v>28100478</v>
      </c>
      <c r="E44" s="50"/>
      <c r="F44" s="61">
        <f>SUM(F39:F43)</f>
        <v>33775912</v>
      </c>
      <c r="G44" s="35"/>
    </row>
    <row r="45" spans="1:7" s="34" customFormat="1" ht="12">
      <c r="A45" s="47" t="s">
        <v>202</v>
      </c>
      <c r="D45" s="61">
        <v>916530</v>
      </c>
      <c r="E45" s="50"/>
      <c r="F45" s="60">
        <v>0</v>
      </c>
      <c r="G45" s="35"/>
    </row>
    <row r="46" spans="1:7" s="34" customFormat="1" ht="5.25" customHeight="1">
      <c r="A46" s="58" t="s">
        <v>72</v>
      </c>
      <c r="D46" s="59"/>
      <c r="E46" s="50"/>
      <c r="F46" s="51"/>
      <c r="G46" s="35"/>
    </row>
    <row r="47" spans="1:7" s="34" customFormat="1" ht="18" customHeight="1">
      <c r="A47" s="31" t="s">
        <v>56</v>
      </c>
      <c r="D47" s="61">
        <f>+D44+D45</f>
        <v>29017008</v>
      </c>
      <c r="E47" s="50"/>
      <c r="F47" s="56">
        <f>+F44+F45</f>
        <v>33775912</v>
      </c>
      <c r="G47" s="35"/>
    </row>
    <row r="48" spans="1:7" s="34" customFormat="1" ht="3.75" customHeight="1">
      <c r="A48" s="31"/>
      <c r="D48" s="59"/>
      <c r="E48" s="50"/>
      <c r="F48" s="51"/>
      <c r="G48" s="35"/>
    </row>
    <row r="49" spans="1:7" s="34" customFormat="1" ht="12">
      <c r="A49" s="35"/>
      <c r="D49" s="61"/>
      <c r="E49" s="43"/>
      <c r="F49" s="60"/>
      <c r="G49" s="35"/>
    </row>
    <row r="50" spans="1:7" s="34" customFormat="1" ht="12">
      <c r="A50" s="31" t="s">
        <v>177</v>
      </c>
      <c r="D50" s="48"/>
      <c r="E50" s="43"/>
      <c r="F50" s="48"/>
      <c r="G50" s="35"/>
    </row>
    <row r="51" spans="1:8" s="34" customFormat="1" ht="12">
      <c r="A51" s="34" t="s">
        <v>73</v>
      </c>
      <c r="D51" s="48">
        <v>157940</v>
      </c>
      <c r="E51" s="43"/>
      <c r="F51" s="44">
        <v>235023</v>
      </c>
      <c r="G51" s="35"/>
      <c r="H51" s="35"/>
    </row>
    <row r="52" spans="1:7" s="34" customFormat="1" ht="12">
      <c r="A52" s="34" t="s">
        <v>160</v>
      </c>
      <c r="D52" s="48">
        <v>88384</v>
      </c>
      <c r="E52" s="43"/>
      <c r="F52" s="44">
        <v>48384</v>
      </c>
      <c r="G52" s="35"/>
    </row>
    <row r="53" spans="4:7" s="34" customFormat="1" ht="12">
      <c r="D53" s="437">
        <f>SUM(D51:D52)</f>
        <v>246324</v>
      </c>
      <c r="E53" s="50"/>
      <c r="F53" s="49">
        <f>SUM(F51:F52)</f>
        <v>283407</v>
      </c>
      <c r="G53" s="35"/>
    </row>
    <row r="54" spans="4:7" s="34" customFormat="1" ht="3.75" customHeight="1">
      <c r="D54" s="59"/>
      <c r="E54" s="43"/>
      <c r="F54" s="51"/>
      <c r="G54" s="35"/>
    </row>
    <row r="55" spans="1:7" s="34" customFormat="1" ht="12">
      <c r="A55" s="31" t="s">
        <v>57</v>
      </c>
      <c r="D55" s="61"/>
      <c r="E55" s="43"/>
      <c r="F55" s="60"/>
      <c r="G55" s="35"/>
    </row>
    <row r="56" spans="1:7" s="34" customFormat="1" ht="12">
      <c r="A56" s="34" t="s">
        <v>117</v>
      </c>
      <c r="D56" s="61">
        <v>712174</v>
      </c>
      <c r="E56" s="43"/>
      <c r="F56" s="60">
        <v>259188</v>
      </c>
      <c r="G56" s="35"/>
    </row>
    <row r="57" spans="1:7" s="34" customFormat="1" ht="12">
      <c r="A57" s="34" t="s">
        <v>74</v>
      </c>
      <c r="D57" s="48">
        <f>1794837+772987+37274</f>
        <v>2605098</v>
      </c>
      <c r="E57" s="43"/>
      <c r="F57" s="44">
        <f>188284+219099+50175</f>
        <v>457558</v>
      </c>
      <c r="G57" s="35"/>
    </row>
    <row r="58" spans="1:8" s="34" customFormat="1" ht="12">
      <c r="A58" s="34" t="s">
        <v>201</v>
      </c>
      <c r="D58" s="48">
        <v>1793607</v>
      </c>
      <c r="E58" s="43"/>
      <c r="F58" s="44">
        <v>0</v>
      </c>
      <c r="G58" s="35"/>
      <c r="H58" s="35"/>
    </row>
    <row r="59" spans="1:8" s="34" customFormat="1" ht="12">
      <c r="A59" s="34" t="s">
        <v>73</v>
      </c>
      <c r="D59" s="48">
        <v>82499</v>
      </c>
      <c r="E59" s="43"/>
      <c r="F59" s="44">
        <v>69246</v>
      </c>
      <c r="G59" s="35"/>
      <c r="H59" s="35"/>
    </row>
    <row r="60" spans="1:8" s="34" customFormat="1" ht="12">
      <c r="A60" s="34" t="s">
        <v>161</v>
      </c>
      <c r="D60" s="48">
        <v>12174</v>
      </c>
      <c r="E60" s="43"/>
      <c r="F60" s="44">
        <v>102173</v>
      </c>
      <c r="G60" s="35"/>
      <c r="H60" s="35"/>
    </row>
    <row r="61" spans="4:6" s="34" customFormat="1" ht="12">
      <c r="D61" s="437">
        <f>SUM(D56:D60)</f>
        <v>5205552</v>
      </c>
      <c r="E61" s="50"/>
      <c r="F61" s="49">
        <f>SUM(F56:F60)</f>
        <v>888165</v>
      </c>
    </row>
    <row r="62" spans="4:6" s="34" customFormat="1" ht="3.75" customHeight="1">
      <c r="D62" s="59"/>
      <c r="E62" s="43"/>
      <c r="F62" s="59"/>
    </row>
    <row r="63" spans="1:6" s="34" customFormat="1" ht="12">
      <c r="A63" s="31" t="s">
        <v>60</v>
      </c>
      <c r="D63" s="61">
        <f>+D53+D61</f>
        <v>5451876</v>
      </c>
      <c r="E63" s="43"/>
      <c r="F63" s="56">
        <f>+F53+F61</f>
        <v>1171572</v>
      </c>
    </row>
    <row r="64" spans="4:6" s="34" customFormat="1" ht="3.75" customHeight="1">
      <c r="D64" s="59"/>
      <c r="E64" s="43"/>
      <c r="F64" s="51"/>
    </row>
    <row r="65" spans="1:6" s="34" customFormat="1" ht="18" customHeight="1">
      <c r="A65" s="203" t="s">
        <v>61</v>
      </c>
      <c r="B65" s="204"/>
      <c r="C65" s="204"/>
      <c r="D65" s="438">
        <f>D47+D63</f>
        <v>34468884</v>
      </c>
      <c r="E65" s="206"/>
      <c r="F65" s="205">
        <f>F47+F63</f>
        <v>34947484</v>
      </c>
    </row>
    <row r="66" spans="4:6" s="34" customFormat="1" ht="3.75" customHeight="1" thickBot="1">
      <c r="D66" s="440"/>
      <c r="E66" s="43"/>
      <c r="F66" s="57"/>
    </row>
    <row r="67" spans="4:6" s="34" customFormat="1" ht="12.75" thickTop="1">
      <c r="D67" s="457">
        <f>+D65-D33</f>
        <v>0</v>
      </c>
      <c r="E67" s="183"/>
      <c r="F67" s="188">
        <f>+F65-F33</f>
        <v>0</v>
      </c>
    </row>
    <row r="68" spans="4:6" s="34" customFormat="1" ht="12">
      <c r="D68" s="441"/>
      <c r="E68" s="43"/>
      <c r="F68" s="61"/>
    </row>
    <row r="69" spans="1:6" s="34" customFormat="1" ht="12">
      <c r="A69" s="34" t="s">
        <v>37</v>
      </c>
      <c r="D69" s="62">
        <f>100000000+33333333</f>
        <v>133333333</v>
      </c>
      <c r="E69" s="43"/>
      <c r="F69" s="44">
        <v>100000000</v>
      </c>
    </row>
    <row r="70" spans="1:6" s="34" customFormat="1" ht="12">
      <c r="A70" s="34" t="s">
        <v>62</v>
      </c>
      <c r="D70" s="53"/>
      <c r="F70" s="35"/>
    </row>
    <row r="71" spans="1:6" s="34" customFormat="1" ht="12">
      <c r="A71" s="34" t="s">
        <v>217</v>
      </c>
      <c r="D71" s="63">
        <f>D44/D69*100</f>
        <v>21.075358552688396</v>
      </c>
      <c r="E71" s="62"/>
      <c r="F71" s="63">
        <f>F44/F69*100</f>
        <v>33.775912000000005</v>
      </c>
    </row>
    <row r="72" spans="4:6" s="34" customFormat="1" ht="3.75" customHeight="1" thickBot="1">
      <c r="D72" s="442"/>
      <c r="E72" s="43"/>
      <c r="F72" s="64"/>
    </row>
    <row r="73" spans="4:6" s="34" customFormat="1" ht="12.75" customHeight="1" thickTop="1">
      <c r="D73" s="443"/>
      <c r="E73" s="43"/>
      <c r="F73" s="35"/>
    </row>
    <row r="74" spans="1:6" s="34" customFormat="1" ht="12">
      <c r="A74" s="13" t="s">
        <v>111</v>
      </c>
      <c r="B74" s="14"/>
      <c r="C74" s="14"/>
      <c r="D74" s="444"/>
      <c r="E74" s="15"/>
      <c r="F74" s="33"/>
    </row>
    <row r="75" spans="1:10" s="34" customFormat="1" ht="41.25" customHeight="1">
      <c r="A75" s="553" t="s">
        <v>155</v>
      </c>
      <c r="B75" s="553"/>
      <c r="C75" s="553"/>
      <c r="D75" s="553"/>
      <c r="E75" s="553"/>
      <c r="F75" s="553"/>
      <c r="G75" s="65"/>
      <c r="H75" s="53"/>
      <c r="I75" s="53"/>
      <c r="J75" s="53"/>
    </row>
    <row r="76" spans="1:10" s="34" customFormat="1" ht="12">
      <c r="A76" s="65"/>
      <c r="B76" s="65"/>
      <c r="C76" s="65"/>
      <c r="D76" s="65"/>
      <c r="E76" s="65"/>
      <c r="F76" s="66"/>
      <c r="G76" s="65"/>
      <c r="H76" s="53"/>
      <c r="I76" s="53"/>
      <c r="J76" s="53"/>
    </row>
    <row r="77" spans="1:10" ht="12.75">
      <c r="A77" s="8"/>
      <c r="B77" s="8"/>
      <c r="C77" s="8"/>
      <c r="D77" s="10"/>
      <c r="E77" s="10"/>
      <c r="F77" s="21"/>
      <c r="G77" s="8"/>
      <c r="H77" s="8"/>
      <c r="I77" s="8"/>
      <c r="J77" s="8"/>
    </row>
    <row r="78" spans="1:10" ht="12.75">
      <c r="A78" s="7"/>
      <c r="B78" s="8"/>
      <c r="C78" s="8"/>
      <c r="D78" s="10"/>
      <c r="E78" s="10"/>
      <c r="F78" s="21"/>
      <c r="G78" s="8"/>
      <c r="H78" s="8"/>
      <c r="I78" s="8"/>
      <c r="J78" s="8"/>
    </row>
    <row r="79" spans="1:7" ht="12.75">
      <c r="A79" s="8"/>
      <c r="B79" s="8"/>
      <c r="C79" s="8"/>
      <c r="E79" s="8"/>
      <c r="F79" s="21"/>
      <c r="G79" s="8"/>
    </row>
    <row r="80" spans="1:7" ht="12.75">
      <c r="A80" s="8"/>
      <c r="B80" s="8"/>
      <c r="C80" s="8"/>
      <c r="D80" s="21">
        <f>D33-D65</f>
        <v>0</v>
      </c>
      <c r="E80" s="22">
        <f>E33-E65</f>
        <v>0</v>
      </c>
      <c r="F80" s="22">
        <f>F33-F65</f>
        <v>0</v>
      </c>
      <c r="G80" s="8"/>
    </row>
    <row r="81" spans="1:7" ht="12.75">
      <c r="A81" s="8"/>
      <c r="B81" s="8"/>
      <c r="C81" s="8"/>
      <c r="E81" s="8"/>
      <c r="F81" s="21"/>
      <c r="G81" s="8"/>
    </row>
    <row r="82" spans="1:7" ht="12.75">
      <c r="A82" s="8"/>
      <c r="B82" s="8"/>
      <c r="C82" s="8"/>
      <c r="E82" s="8"/>
      <c r="F82" s="21"/>
      <c r="G82" s="8"/>
    </row>
    <row r="83" spans="1:7" ht="12.75">
      <c r="A83" s="8"/>
      <c r="B83" s="8"/>
      <c r="C83" s="8"/>
      <c r="E83" s="8"/>
      <c r="F83" s="21"/>
      <c r="G83" s="8"/>
    </row>
    <row r="84" spans="1:7" ht="12.75">
      <c r="A84" s="8"/>
      <c r="B84" s="8"/>
      <c r="C84" s="8"/>
      <c r="E84" s="8"/>
      <c r="F84" s="21"/>
      <c r="G84" s="8"/>
    </row>
    <row r="85" spans="1:7" ht="12.75">
      <c r="A85" s="8"/>
      <c r="B85" s="8"/>
      <c r="C85" s="8"/>
      <c r="E85" s="8"/>
      <c r="F85" s="21"/>
      <c r="G85" s="8"/>
    </row>
    <row r="86" spans="1:7" ht="12.75">
      <c r="A86" s="8"/>
      <c r="B86" s="8"/>
      <c r="C86" s="8"/>
      <c r="E86" s="8"/>
      <c r="F86" s="21"/>
      <c r="G86" s="8"/>
    </row>
    <row r="87" spans="1:7" ht="12.75">
      <c r="A87" s="8"/>
      <c r="B87" s="8"/>
      <c r="C87" s="8"/>
      <c r="E87" s="8"/>
      <c r="F87" s="21"/>
      <c r="G87" s="8"/>
    </row>
  </sheetData>
  <sheetProtection/>
  <mergeCells count="5">
    <mergeCell ref="A2:D2"/>
    <mergeCell ref="A75:F75"/>
    <mergeCell ref="F1:I1"/>
    <mergeCell ref="A3:F3"/>
    <mergeCell ref="A4:F4"/>
  </mergeCells>
  <printOptions horizontalCentered="1"/>
  <pageMargins left="0.6692913385826772" right="0.7480314960629921" top="0.2362204724409449" bottom="0.5118110236220472" header="0.11811023622047245" footer="0.1968503937007874"/>
  <pageSetup horizontalDpi="600" verticalDpi="600" orientation="portrait" paperSize="9" scale="85" r:id="rId2"/>
  <headerFooter alignWithMargins="0">
    <oddFooter>&amp;L&amp;"Arial,Italic"&amp;8&amp;D&amp;T&amp;C&amp;"Arial,Italic"&amp;8&amp;F</oddFooter>
  </headerFooter>
  <rowBreaks count="1" manualBreakCount="1">
    <brk id="77" max="5" man="1"/>
  </rowBreaks>
  <drawing r:id="rId1"/>
</worksheet>
</file>

<file path=xl/worksheets/sheet3.xml><?xml version="1.0" encoding="utf-8"?>
<worksheet xmlns="http://schemas.openxmlformats.org/spreadsheetml/2006/main" xmlns:r="http://schemas.openxmlformats.org/officeDocument/2006/relationships">
  <sheetPr>
    <tabColor indexed="10"/>
  </sheetPr>
  <dimension ref="A1:K49"/>
  <sheetViews>
    <sheetView view="pageBreakPreview" zoomScaleSheetLayoutView="100" zoomScalePageLayoutView="0" workbookViewId="0" topLeftCell="C16">
      <selection activeCell="A42" sqref="A1:J43"/>
    </sheetView>
  </sheetViews>
  <sheetFormatPr defaultColWidth="9.140625" defaultRowHeight="12.75"/>
  <cols>
    <col min="1" max="1" width="9.140625" style="5" customWidth="1"/>
    <col min="2" max="2" width="25.00390625" style="5" customWidth="1"/>
    <col min="3" max="8" width="13.8515625" style="5" customWidth="1"/>
    <col min="9" max="9" width="13.7109375" style="25" customWidth="1"/>
    <col min="10" max="10" width="13.57421875" style="5" customWidth="1"/>
    <col min="11" max="11" width="11.00390625" style="5" bestFit="1" customWidth="1"/>
    <col min="12" max="16384" width="9.140625" style="5" customWidth="1"/>
  </cols>
  <sheetData>
    <row r="1" spans="7:10" s="3" customFormat="1" ht="68.25" customHeight="1">
      <c r="G1" s="548" t="s">
        <v>75</v>
      </c>
      <c r="H1" s="548"/>
      <c r="I1" s="548"/>
      <c r="J1" s="548"/>
    </row>
    <row r="2" spans="1:9" s="18" customFormat="1" ht="15.75" customHeight="1">
      <c r="A2" s="550"/>
      <c r="B2" s="550"/>
      <c r="C2" s="550"/>
      <c r="D2" s="550"/>
      <c r="E2" s="26"/>
      <c r="F2" s="26"/>
      <c r="I2" s="28"/>
    </row>
    <row r="3" spans="1:10" s="1" customFormat="1" ht="12.75">
      <c r="A3" s="555" t="s">
        <v>33</v>
      </c>
      <c r="B3" s="555"/>
      <c r="C3" s="555"/>
      <c r="D3" s="555"/>
      <c r="E3" s="555"/>
      <c r="F3" s="555"/>
      <c r="G3" s="555"/>
      <c r="H3" s="555"/>
      <c r="I3" s="555"/>
      <c r="J3" s="555"/>
    </row>
    <row r="4" spans="1:10" s="1" customFormat="1" ht="12.75">
      <c r="A4" s="555" t="s">
        <v>280</v>
      </c>
      <c r="B4" s="555"/>
      <c r="C4" s="555"/>
      <c r="D4" s="555"/>
      <c r="E4" s="555"/>
      <c r="F4" s="555"/>
      <c r="G4" s="555"/>
      <c r="H4" s="555"/>
      <c r="I4" s="555"/>
      <c r="J4" s="555"/>
    </row>
    <row r="5" spans="1:10" s="9" customFormat="1" ht="12.75">
      <c r="A5" s="558" t="s">
        <v>41</v>
      </c>
      <c r="B5" s="558"/>
      <c r="C5" s="558"/>
      <c r="D5" s="558"/>
      <c r="E5" s="558"/>
      <c r="F5" s="558"/>
      <c r="G5" s="558"/>
      <c r="H5" s="558"/>
      <c r="I5" s="558"/>
      <c r="J5" s="558"/>
    </row>
    <row r="7" spans="3:10" s="111" customFormat="1" ht="12.75">
      <c r="C7" s="112"/>
      <c r="D7" s="112" t="s">
        <v>184</v>
      </c>
      <c r="I7" s="78"/>
      <c r="J7" s="36"/>
    </row>
    <row r="8" spans="1:10" s="18" customFormat="1" ht="12.75">
      <c r="A8" s="5"/>
      <c r="B8" s="5"/>
      <c r="C8" s="113"/>
      <c r="D8" s="107"/>
      <c r="E8" s="107"/>
      <c r="F8" s="107"/>
      <c r="G8" s="107"/>
      <c r="I8" s="115"/>
      <c r="J8" s="39"/>
    </row>
    <row r="9" spans="4:10" s="108" customFormat="1" ht="12.75">
      <c r="D9" s="557" t="s">
        <v>63</v>
      </c>
      <c r="E9" s="557"/>
      <c r="F9" s="428"/>
      <c r="G9" s="114" t="s">
        <v>25</v>
      </c>
      <c r="I9" s="110"/>
      <c r="J9" s="116"/>
    </row>
    <row r="10" spans="4:9" s="108" customFormat="1" ht="0.75" customHeight="1">
      <c r="D10" s="109"/>
      <c r="E10" s="109"/>
      <c r="F10" s="109"/>
      <c r="G10" s="109"/>
      <c r="I10" s="110"/>
    </row>
    <row r="11" spans="1:10" s="1" customFormat="1" ht="12.75">
      <c r="A11" s="31"/>
      <c r="B11" s="31"/>
      <c r="C11" s="31"/>
      <c r="D11" s="76"/>
      <c r="E11" s="36" t="s">
        <v>163</v>
      </c>
      <c r="F11" s="36"/>
      <c r="G11" s="76"/>
      <c r="H11" s="31"/>
      <c r="I11" s="77"/>
      <c r="J11" s="31"/>
    </row>
    <row r="12" spans="1:10" s="1" customFormat="1" ht="12.75">
      <c r="A12" s="31"/>
      <c r="B12" s="31"/>
      <c r="C12" s="31"/>
      <c r="D12" s="76"/>
      <c r="E12" s="36" t="s">
        <v>164</v>
      </c>
      <c r="F12" s="36"/>
      <c r="G12" s="76"/>
      <c r="H12" s="31"/>
      <c r="I12" s="77"/>
      <c r="J12" s="31"/>
    </row>
    <row r="13" spans="1:10" s="1" customFormat="1" ht="12.75">
      <c r="A13" s="31"/>
      <c r="B13" s="31"/>
      <c r="C13" s="36" t="s">
        <v>26</v>
      </c>
      <c r="D13" s="36" t="s">
        <v>26</v>
      </c>
      <c r="E13" s="36" t="s">
        <v>165</v>
      </c>
      <c r="F13" s="36" t="s">
        <v>331</v>
      </c>
      <c r="G13" s="36" t="s">
        <v>27</v>
      </c>
      <c r="H13" s="36"/>
      <c r="I13" s="78" t="s">
        <v>65</v>
      </c>
      <c r="J13" s="36" t="s">
        <v>29</v>
      </c>
    </row>
    <row r="14" spans="1:10" s="1" customFormat="1" ht="13.5" thickBot="1">
      <c r="A14" s="31"/>
      <c r="B14" s="31"/>
      <c r="C14" s="79" t="s">
        <v>28</v>
      </c>
      <c r="D14" s="79" t="s">
        <v>38</v>
      </c>
      <c r="E14" s="79" t="s">
        <v>174</v>
      </c>
      <c r="F14" s="79" t="s">
        <v>174</v>
      </c>
      <c r="G14" s="79" t="s">
        <v>166</v>
      </c>
      <c r="H14" s="79" t="s">
        <v>64</v>
      </c>
      <c r="I14" s="80" t="s">
        <v>66</v>
      </c>
      <c r="J14" s="79" t="s">
        <v>67</v>
      </c>
    </row>
    <row r="15" spans="1:10" ht="12.75">
      <c r="A15" s="34"/>
      <c r="B15" s="34"/>
      <c r="C15" s="41" t="s">
        <v>14</v>
      </c>
      <c r="D15" s="41" t="s">
        <v>14</v>
      </c>
      <c r="E15" s="41" t="s">
        <v>14</v>
      </c>
      <c r="F15" s="41" t="s">
        <v>14</v>
      </c>
      <c r="G15" s="41" t="s">
        <v>14</v>
      </c>
      <c r="H15" s="41" t="s">
        <v>14</v>
      </c>
      <c r="I15" s="44" t="s">
        <v>14</v>
      </c>
      <c r="J15" s="41" t="s">
        <v>14</v>
      </c>
    </row>
    <row r="16" spans="1:10" ht="12.75">
      <c r="A16" s="90"/>
      <c r="B16" s="90"/>
      <c r="C16" s="41"/>
      <c r="D16" s="41"/>
      <c r="E16" s="41"/>
      <c r="F16" s="41"/>
      <c r="G16" s="41"/>
      <c r="H16" s="41"/>
      <c r="I16" s="44"/>
      <c r="J16" s="41"/>
    </row>
    <row r="17" spans="1:10" ht="12.75">
      <c r="A17" s="34"/>
      <c r="B17" s="34"/>
      <c r="C17" s="41"/>
      <c r="D17" s="41"/>
      <c r="E17" s="41"/>
      <c r="F17" s="41"/>
      <c r="G17" s="41"/>
      <c r="H17" s="41"/>
      <c r="I17" s="44"/>
      <c r="J17" s="41"/>
    </row>
    <row r="18" spans="1:10" ht="12.75">
      <c r="A18" s="31" t="s">
        <v>185</v>
      </c>
      <c r="B18" s="31"/>
      <c r="C18" s="121">
        <v>10000000</v>
      </c>
      <c r="D18" s="121">
        <v>7880695</v>
      </c>
      <c r="E18" s="121">
        <v>0</v>
      </c>
      <c r="F18" s="121">
        <v>0</v>
      </c>
      <c r="G18" s="121">
        <v>9176515</v>
      </c>
      <c r="H18" s="121">
        <f>SUM(C18:G18)</f>
        <v>27057210</v>
      </c>
      <c r="I18" s="122">
        <v>0</v>
      </c>
      <c r="J18" s="123">
        <f>+H18+I18</f>
        <v>27057210</v>
      </c>
    </row>
    <row r="19" spans="1:10" ht="12.75">
      <c r="A19" s="34"/>
      <c r="B19" s="34"/>
      <c r="C19" s="121"/>
      <c r="D19" s="121"/>
      <c r="E19" s="121"/>
      <c r="F19" s="121"/>
      <c r="G19" s="121"/>
      <c r="H19" s="121"/>
      <c r="I19" s="124"/>
      <c r="J19" s="123"/>
    </row>
    <row r="20" spans="1:10" ht="12.75">
      <c r="A20" s="34" t="s">
        <v>284</v>
      </c>
      <c r="B20" s="34"/>
      <c r="C20" s="121">
        <v>0</v>
      </c>
      <c r="D20" s="121">
        <v>0</v>
      </c>
      <c r="E20" s="121">
        <v>0</v>
      </c>
      <c r="F20" s="121"/>
      <c r="G20" s="121">
        <v>6254458</v>
      </c>
      <c r="H20" s="121">
        <f>SUM(C20:G20)</f>
        <v>6254458</v>
      </c>
      <c r="I20" s="122">
        <v>0</v>
      </c>
      <c r="J20" s="123">
        <f>+H20+I20</f>
        <v>6254458</v>
      </c>
    </row>
    <row r="21" spans="1:10" ht="12.75">
      <c r="A21" s="34" t="s">
        <v>282</v>
      </c>
      <c r="B21" s="34"/>
      <c r="C21" s="121">
        <v>0</v>
      </c>
      <c r="D21" s="121">
        <v>513833</v>
      </c>
      <c r="E21" s="121">
        <v>0</v>
      </c>
      <c r="F21" s="121"/>
      <c r="G21" s="121">
        <v>0</v>
      </c>
      <c r="H21" s="121">
        <f>SUM(C21:G21)</f>
        <v>513833</v>
      </c>
      <c r="I21" s="122">
        <v>0</v>
      </c>
      <c r="J21" s="123">
        <f>+H21+I21</f>
        <v>513833</v>
      </c>
    </row>
    <row r="22" spans="1:10" ht="12.75">
      <c r="A22" s="34" t="s">
        <v>283</v>
      </c>
      <c r="B22" s="34"/>
      <c r="C22" s="121"/>
      <c r="D22" s="121"/>
      <c r="E22" s="121">
        <v>-9315</v>
      </c>
      <c r="F22" s="121"/>
      <c r="G22" s="121">
        <v>0</v>
      </c>
      <c r="H22" s="121">
        <f>SUM(C22:G22)</f>
        <v>-9315</v>
      </c>
      <c r="I22" s="122">
        <v>0</v>
      </c>
      <c r="J22" s="123">
        <f>+H22+I22</f>
        <v>-9315</v>
      </c>
    </row>
    <row r="23" spans="1:10" ht="12.75">
      <c r="A23" s="34" t="s">
        <v>203</v>
      </c>
      <c r="B23" s="34"/>
      <c r="C23" s="121">
        <v>0</v>
      </c>
      <c r="D23" s="121">
        <v>0</v>
      </c>
      <c r="E23" s="121">
        <v>0</v>
      </c>
      <c r="F23" s="121"/>
      <c r="G23" s="121">
        <v>-40274</v>
      </c>
      <c r="H23" s="121">
        <f>SUM(C23:G23)</f>
        <v>-40274</v>
      </c>
      <c r="I23" s="122">
        <v>0</v>
      </c>
      <c r="J23" s="123">
        <f>+H23+I23</f>
        <v>-40274</v>
      </c>
    </row>
    <row r="24" spans="1:10" ht="12.75">
      <c r="A24" s="34"/>
      <c r="B24" s="34"/>
      <c r="C24" s="121"/>
      <c r="D24" s="121"/>
      <c r="E24" s="121"/>
      <c r="F24" s="121"/>
      <c r="G24" s="121"/>
      <c r="H24" s="121"/>
      <c r="I24" s="124"/>
      <c r="J24" s="123"/>
    </row>
    <row r="25" spans="1:10" ht="12.75">
      <c r="A25" s="75" t="s">
        <v>281</v>
      </c>
      <c r="B25" s="31"/>
      <c r="C25" s="125">
        <f aca="true" t="shared" si="0" ref="C25:J25">SUM(C18:C24)</f>
        <v>10000000</v>
      </c>
      <c r="D25" s="125">
        <f t="shared" si="0"/>
        <v>8394528</v>
      </c>
      <c r="E25" s="125">
        <f t="shared" si="0"/>
        <v>-9315</v>
      </c>
      <c r="F25" s="125">
        <f t="shared" si="0"/>
        <v>0</v>
      </c>
      <c r="G25" s="125">
        <f t="shared" si="0"/>
        <v>15390699</v>
      </c>
      <c r="H25" s="125">
        <f t="shared" si="0"/>
        <v>33775912</v>
      </c>
      <c r="I25" s="126">
        <f t="shared" si="0"/>
        <v>0</v>
      </c>
      <c r="J25" s="125">
        <f t="shared" si="0"/>
        <v>33775912</v>
      </c>
    </row>
    <row r="26" spans="1:10" ht="3" customHeight="1" thickBot="1">
      <c r="A26" s="34"/>
      <c r="B26" s="34"/>
      <c r="C26" s="117"/>
      <c r="D26" s="117"/>
      <c r="E26" s="117"/>
      <c r="F26" s="117"/>
      <c r="G26" s="117"/>
      <c r="H26" s="117"/>
      <c r="I26" s="118"/>
      <c r="J26" s="117"/>
    </row>
    <row r="27" spans="1:10" ht="12.75">
      <c r="A27" s="34"/>
      <c r="B27" s="34"/>
      <c r="C27" s="34"/>
      <c r="D27" s="34"/>
      <c r="E27" s="34"/>
      <c r="F27" s="34"/>
      <c r="G27" s="34"/>
      <c r="H27" s="34"/>
      <c r="I27" s="82"/>
      <c r="J27" s="34"/>
    </row>
    <row r="28" spans="1:10" ht="12.75">
      <c r="A28" s="90"/>
      <c r="B28" s="34"/>
      <c r="C28" s="34"/>
      <c r="D28" s="34"/>
      <c r="E28" s="34"/>
      <c r="F28" s="34"/>
      <c r="G28" s="34"/>
      <c r="H28" s="34"/>
      <c r="I28" s="82"/>
      <c r="J28" s="34"/>
    </row>
    <row r="29" spans="1:10" ht="12.75">
      <c r="A29" s="34"/>
      <c r="B29" s="34"/>
      <c r="C29" s="34"/>
      <c r="D29" s="34"/>
      <c r="E29" s="34"/>
      <c r="F29" s="34"/>
      <c r="G29" s="34"/>
      <c r="H29" s="34"/>
      <c r="I29" s="82"/>
      <c r="J29" s="34"/>
    </row>
    <row r="30" spans="1:11" ht="12.75">
      <c r="A30" s="31" t="s">
        <v>186</v>
      </c>
      <c r="B30" s="34"/>
      <c r="C30" s="43">
        <f>+C25</f>
        <v>10000000</v>
      </c>
      <c r="D30" s="43">
        <v>8394528</v>
      </c>
      <c r="E30" s="43">
        <v>-9315</v>
      </c>
      <c r="F30" s="43">
        <v>0</v>
      </c>
      <c r="G30" s="43">
        <v>15390699</v>
      </c>
      <c r="H30" s="43">
        <f>SUM(C30:G30)</f>
        <v>33775912</v>
      </c>
      <c r="I30" s="81">
        <v>0</v>
      </c>
      <c r="J30" s="35">
        <f>SUM(H30:I30)</f>
        <v>33775912</v>
      </c>
      <c r="K30" s="43"/>
    </row>
    <row r="31" spans="1:10" ht="12.75">
      <c r="A31" s="34"/>
      <c r="B31" s="34"/>
      <c r="C31" s="43"/>
      <c r="D31" s="43"/>
      <c r="E31" s="43"/>
      <c r="F31" s="43"/>
      <c r="G31" s="62"/>
      <c r="H31" s="43"/>
      <c r="I31" s="82"/>
      <c r="J31" s="34"/>
    </row>
    <row r="32" spans="1:10" s="8" customFormat="1" ht="12.75">
      <c r="A32" s="53" t="s">
        <v>339</v>
      </c>
      <c r="B32" s="53"/>
      <c r="C32" s="62">
        <v>0</v>
      </c>
      <c r="D32" s="62">
        <v>0</v>
      </c>
      <c r="E32" s="62">
        <v>0</v>
      </c>
      <c r="F32" s="62">
        <v>0</v>
      </c>
      <c r="G32" s="62">
        <f>+'IS'!H44</f>
        <v>-7556657.199999999</v>
      </c>
      <c r="H32" s="62">
        <f>SUM(C32:G32)</f>
        <v>-7556657.199999999</v>
      </c>
      <c r="I32" s="537">
        <f>+'IS'!H45</f>
        <v>72095</v>
      </c>
      <c r="J32" s="83">
        <f>SUM(H32:I32)</f>
        <v>-7484562.199999999</v>
      </c>
    </row>
    <row r="33" spans="1:10" s="8" customFormat="1" ht="12.75">
      <c r="A33" s="53" t="s">
        <v>340</v>
      </c>
      <c r="B33" s="53"/>
      <c r="C33" s="62">
        <v>3333333</v>
      </c>
      <c r="D33" s="62">
        <v>-3333333</v>
      </c>
      <c r="E33" s="62">
        <v>0</v>
      </c>
      <c r="F33" s="62">
        <v>0</v>
      </c>
      <c r="G33" s="62">
        <v>0</v>
      </c>
      <c r="H33" s="62">
        <f>SUM(C33:G33)</f>
        <v>0</v>
      </c>
      <c r="I33" s="537">
        <v>0</v>
      </c>
      <c r="J33" s="83">
        <f>SUM(H33:I33)</f>
        <v>0</v>
      </c>
    </row>
    <row r="34" spans="1:10" s="8" customFormat="1" ht="12.75">
      <c r="A34" s="53" t="s">
        <v>338</v>
      </c>
      <c r="B34" s="53"/>
      <c r="C34" s="62"/>
      <c r="D34" s="62">
        <v>0</v>
      </c>
      <c r="E34" s="62">
        <v>0</v>
      </c>
      <c r="F34" s="62">
        <f>+'BS'!D42</f>
        <v>1900555</v>
      </c>
      <c r="G34" s="62">
        <v>0</v>
      </c>
      <c r="H34" s="62">
        <f>SUM(C34:G34)</f>
        <v>1900555</v>
      </c>
      <c r="I34" s="82">
        <v>0</v>
      </c>
      <c r="J34" s="83">
        <f>SUM(H34:I34)</f>
        <v>1900555</v>
      </c>
    </row>
    <row r="35" spans="1:10" s="8" customFormat="1" ht="12.75">
      <c r="A35" s="53" t="s">
        <v>153</v>
      </c>
      <c r="B35" s="53"/>
      <c r="C35" s="62"/>
      <c r="D35" s="62">
        <v>0</v>
      </c>
      <c r="E35" s="62">
        <f>+E38-E30</f>
        <v>-19332</v>
      </c>
      <c r="F35" s="62">
        <v>0</v>
      </c>
      <c r="G35" s="62">
        <v>0</v>
      </c>
      <c r="H35" s="62">
        <f>SUM(C35:G35)</f>
        <v>-19332</v>
      </c>
      <c r="I35" s="537">
        <v>0</v>
      </c>
      <c r="J35" s="83">
        <f>SUM(H35:I35)</f>
        <v>-19332</v>
      </c>
    </row>
    <row r="36" spans="1:10" s="8" customFormat="1" ht="12.75">
      <c r="A36" s="53" t="s">
        <v>203</v>
      </c>
      <c r="B36" s="53"/>
      <c r="C36" s="62">
        <v>0</v>
      </c>
      <c r="D36" s="62">
        <v>0</v>
      </c>
      <c r="E36" s="62">
        <v>0</v>
      </c>
      <c r="F36" s="62">
        <v>0</v>
      </c>
      <c r="G36" s="62">
        <v>0</v>
      </c>
      <c r="H36" s="62">
        <f>SUM(C36:G36)</f>
        <v>0</v>
      </c>
      <c r="I36" s="537">
        <f>+I38-I32</f>
        <v>844435</v>
      </c>
      <c r="J36" s="83">
        <f>SUM(H36:I36)</f>
        <v>844435</v>
      </c>
    </row>
    <row r="37" spans="1:10" ht="12.75">
      <c r="A37" s="34"/>
      <c r="B37" s="34"/>
      <c r="C37" s="43"/>
      <c r="D37" s="43"/>
      <c r="E37" s="43"/>
      <c r="F37" s="43"/>
      <c r="G37" s="43"/>
      <c r="H37" s="43"/>
      <c r="I37" s="82"/>
      <c r="J37" s="35"/>
    </row>
    <row r="38" spans="1:10" ht="12.75" customHeight="1">
      <c r="A38" s="75" t="s">
        <v>332</v>
      </c>
      <c r="B38" s="53"/>
      <c r="C38" s="84">
        <f aca="true" t="shared" si="1" ref="C38:J38">SUM(C30:C37)</f>
        <v>13333333</v>
      </c>
      <c r="D38" s="84">
        <f t="shared" si="1"/>
        <v>5061195</v>
      </c>
      <c r="E38" s="84">
        <f>+'BS'!D41</f>
        <v>-28647</v>
      </c>
      <c r="F38" s="84">
        <f>+'BS'!D42</f>
        <v>1900555</v>
      </c>
      <c r="G38" s="84">
        <f t="shared" si="1"/>
        <v>7834041.800000001</v>
      </c>
      <c r="H38" s="84">
        <f t="shared" si="1"/>
        <v>28100477.8</v>
      </c>
      <c r="I38" s="84">
        <f>+'BS'!D45</f>
        <v>916530</v>
      </c>
      <c r="J38" s="84">
        <f t="shared" si="1"/>
        <v>29017007.8</v>
      </c>
    </row>
    <row r="39" spans="1:10" ht="3" customHeight="1" thickBot="1">
      <c r="A39" s="53"/>
      <c r="B39" s="53"/>
      <c r="C39" s="119"/>
      <c r="D39" s="119"/>
      <c r="E39" s="119"/>
      <c r="F39" s="119"/>
      <c r="G39" s="119"/>
      <c r="H39" s="119"/>
      <c r="I39" s="120"/>
      <c r="J39" s="119"/>
    </row>
    <row r="40" spans="1:10" ht="12.75">
      <c r="A40" s="53"/>
      <c r="B40" s="53"/>
      <c r="C40" s="91">
        <f>+C38-'BS'!D39</f>
        <v>0</v>
      </c>
      <c r="D40" s="91">
        <f>+D38-'BS'!D40</f>
        <v>0</v>
      </c>
      <c r="E40" s="92">
        <f>+E38-'BS'!D41</f>
        <v>0</v>
      </c>
      <c r="F40" s="92">
        <f>+F38-'BS'!D42</f>
        <v>0</v>
      </c>
      <c r="G40" s="92">
        <f>+G38-'BS'!D43</f>
        <v>-0.19999999925494194</v>
      </c>
      <c r="H40" s="91">
        <f>+H38-'BS'!D44</f>
        <v>-0.19999999925494194</v>
      </c>
      <c r="I40" s="93">
        <f>+I38-'BS'!D45</f>
        <v>0</v>
      </c>
      <c r="J40" s="92">
        <f>+J38-'BS'!D47</f>
        <v>-0.19999999925494194</v>
      </c>
    </row>
    <row r="41" spans="1:10" ht="12.75">
      <c r="A41" s="29" t="s">
        <v>111</v>
      </c>
      <c r="B41" s="30"/>
      <c r="C41" s="94"/>
      <c r="D41" s="94"/>
      <c r="E41" s="94"/>
      <c r="F41" s="94"/>
      <c r="G41" s="91"/>
      <c r="H41" s="94"/>
      <c r="I41" s="93"/>
      <c r="J41" s="95"/>
    </row>
    <row r="42" spans="1:10" ht="9.75" customHeight="1">
      <c r="A42" s="556" t="s">
        <v>156</v>
      </c>
      <c r="B42" s="556"/>
      <c r="C42" s="556"/>
      <c r="D42" s="556"/>
      <c r="E42" s="556"/>
      <c r="F42" s="556"/>
      <c r="G42" s="556"/>
      <c r="H42" s="556"/>
      <c r="I42" s="556"/>
      <c r="J42" s="556"/>
    </row>
    <row r="43" spans="1:10" ht="12.75">
      <c r="A43" s="556"/>
      <c r="B43" s="556"/>
      <c r="C43" s="556"/>
      <c r="D43" s="556"/>
      <c r="E43" s="556"/>
      <c r="F43" s="556"/>
      <c r="G43" s="556"/>
      <c r="H43" s="556"/>
      <c r="I43" s="556"/>
      <c r="J43" s="556"/>
    </row>
    <row r="44" spans="1:8" ht="12.75">
      <c r="A44" s="23"/>
      <c r="B44" s="23"/>
      <c r="C44" s="23"/>
      <c r="D44" s="23"/>
      <c r="E44" s="23"/>
      <c r="F44" s="23"/>
      <c r="G44" s="23"/>
      <c r="H44" s="23"/>
    </row>
    <row r="45" spans="1:10" ht="13.5" customHeight="1">
      <c r="A45" s="8"/>
      <c r="B45" s="8"/>
      <c r="C45" s="8"/>
      <c r="D45" s="8"/>
      <c r="E45" s="8"/>
      <c r="F45" s="8"/>
      <c r="G45" s="10"/>
      <c r="H45" s="8"/>
      <c r="J45" s="6">
        <f>+J38-'BS'!D47</f>
        <v>-0.19999999925494194</v>
      </c>
    </row>
    <row r="46" spans="3:7" ht="12.75">
      <c r="C46" s="17"/>
      <c r="D46" s="17"/>
      <c r="E46" s="17"/>
      <c r="F46" s="17"/>
      <c r="G46" s="17"/>
    </row>
    <row r="47" spans="3:7" ht="12.75">
      <c r="C47" s="6"/>
      <c r="D47" s="20"/>
      <c r="E47" s="20"/>
      <c r="F47" s="20"/>
      <c r="G47" s="6"/>
    </row>
    <row r="49" ht="12.75">
      <c r="G49" s="6"/>
    </row>
  </sheetData>
  <sheetProtection/>
  <mergeCells count="7">
    <mergeCell ref="G1:J1"/>
    <mergeCell ref="A2:D2"/>
    <mergeCell ref="A42:J43"/>
    <mergeCell ref="D9:E9"/>
    <mergeCell ref="A3:J3"/>
    <mergeCell ref="A4:J4"/>
    <mergeCell ref="A5:J5"/>
  </mergeCells>
  <printOptions horizontalCentered="1"/>
  <pageMargins left="0.3937007874015748" right="0.3937007874015748" top="0.5905511811023623" bottom="0.2362204724409449" header="0.5118110236220472" footer="0.5118110236220472"/>
  <pageSetup horizontalDpi="600" verticalDpi="600" orientation="landscape" paperSize="9" scale="77" r:id="rId2"/>
  <headerFooter alignWithMargins="0">
    <oddFooter>&amp;L&amp;"Arial,Italic"&amp;8&amp;D&amp;T&amp;C&amp;"Arial,Italic"&amp;8&amp;F</oddFooter>
  </headerFooter>
  <drawing r:id="rId1"/>
</worksheet>
</file>

<file path=xl/worksheets/sheet4.xml><?xml version="1.0" encoding="utf-8"?>
<worksheet xmlns="http://schemas.openxmlformats.org/spreadsheetml/2006/main" xmlns:r="http://schemas.openxmlformats.org/officeDocument/2006/relationships">
  <dimension ref="A1:H85"/>
  <sheetViews>
    <sheetView tabSelected="1" view="pageBreakPreview" zoomScaleSheetLayoutView="100" zoomScalePageLayoutView="0" workbookViewId="0" topLeftCell="A58">
      <selection activeCell="E78" sqref="E78"/>
    </sheetView>
  </sheetViews>
  <sheetFormatPr defaultColWidth="4.7109375" defaultRowHeight="12.75"/>
  <cols>
    <col min="1" max="1" width="26.28125" style="19" customWidth="1"/>
    <col min="2" max="2" width="33.140625" style="19" customWidth="1"/>
    <col min="3" max="3" width="18.28125" style="11" customWidth="1"/>
    <col min="4" max="4" width="3.00390625" style="19" customWidth="1"/>
    <col min="5" max="5" width="20.421875" style="19" customWidth="1"/>
    <col min="6" max="6" width="10.28125" style="19" hidden="1" customWidth="1"/>
    <col min="7" max="8" width="4.7109375" style="19" hidden="1" customWidth="1"/>
    <col min="9" max="16384" width="4.7109375" style="19" customWidth="1"/>
  </cols>
  <sheetData>
    <row r="1" spans="3:8" s="24" customFormat="1" ht="68.25" customHeight="1">
      <c r="C1" s="458"/>
      <c r="E1" s="548" t="s">
        <v>75</v>
      </c>
      <c r="F1" s="548"/>
      <c r="G1" s="548"/>
      <c r="H1" s="548"/>
    </row>
    <row r="2" spans="1:4" s="18" customFormat="1" ht="15.75" customHeight="1">
      <c r="A2" s="559"/>
      <c r="B2" s="559"/>
      <c r="C2" s="559"/>
      <c r="D2" s="559"/>
    </row>
    <row r="3" spans="1:5" s="32" customFormat="1" ht="12">
      <c r="A3" s="558" t="s">
        <v>34</v>
      </c>
      <c r="B3" s="558"/>
      <c r="C3" s="558"/>
      <c r="D3" s="558"/>
      <c r="E3" s="558"/>
    </row>
    <row r="4" spans="1:5" s="32" customFormat="1" ht="12">
      <c r="A4" s="555" t="s">
        <v>285</v>
      </c>
      <c r="B4" s="555"/>
      <c r="C4" s="555"/>
      <c r="D4" s="555"/>
      <c r="E4" s="555"/>
    </row>
    <row r="5" spans="1:5" s="32" customFormat="1" ht="12">
      <c r="A5" s="558" t="s">
        <v>41</v>
      </c>
      <c r="B5" s="558"/>
      <c r="C5" s="558"/>
      <c r="D5" s="558"/>
      <c r="E5" s="558"/>
    </row>
    <row r="6" spans="3:5" s="32" customFormat="1" ht="12">
      <c r="C6" s="461"/>
      <c r="E6" s="77"/>
    </row>
    <row r="7" spans="2:5" s="32" customFormat="1" ht="12">
      <c r="B7" s="85"/>
      <c r="C7" s="78" t="s">
        <v>289</v>
      </c>
      <c r="E7" s="77" t="s">
        <v>287</v>
      </c>
    </row>
    <row r="8" spans="1:5" s="46" customFormat="1" ht="12">
      <c r="A8" s="184"/>
      <c r="B8" s="32"/>
      <c r="C8" s="78" t="s">
        <v>288</v>
      </c>
      <c r="D8" s="32"/>
      <c r="E8" s="77" t="s">
        <v>288</v>
      </c>
    </row>
    <row r="9" spans="3:5" s="46" customFormat="1" ht="12.75" thickBot="1">
      <c r="C9" s="98" t="s">
        <v>286</v>
      </c>
      <c r="D9" s="56"/>
      <c r="E9" s="38" t="s">
        <v>150</v>
      </c>
    </row>
    <row r="10" spans="3:5" s="46" customFormat="1" ht="12">
      <c r="C10" s="82" t="s">
        <v>14</v>
      </c>
      <c r="D10" s="545"/>
      <c r="E10" s="545" t="s">
        <v>14</v>
      </c>
    </row>
    <row r="11" spans="1:5" s="46" customFormat="1" ht="12">
      <c r="A11" s="48"/>
      <c r="B11" s="48"/>
      <c r="C11" s="82"/>
      <c r="D11" s="82"/>
      <c r="E11" s="82" t="s">
        <v>327</v>
      </c>
    </row>
    <row r="12" spans="1:5" s="46" customFormat="1" ht="12">
      <c r="A12" s="74" t="s">
        <v>21</v>
      </c>
      <c r="B12" s="74"/>
      <c r="C12" s="82"/>
      <c r="D12" s="82"/>
      <c r="E12" s="82"/>
    </row>
    <row r="13" spans="1:5" s="46" customFormat="1" ht="12">
      <c r="A13" s="48" t="s">
        <v>40</v>
      </c>
      <c r="B13" s="48"/>
      <c r="C13" s="82">
        <v>-7142863</v>
      </c>
      <c r="D13" s="82"/>
      <c r="E13" s="82">
        <v>6445553</v>
      </c>
    </row>
    <row r="14" spans="1:5" s="46" customFormat="1" ht="12">
      <c r="A14" s="48"/>
      <c r="B14" s="48"/>
      <c r="C14" s="82"/>
      <c r="D14" s="82"/>
      <c r="E14" s="82"/>
    </row>
    <row r="15" spans="1:5" s="46" customFormat="1" ht="12">
      <c r="A15" s="48" t="s">
        <v>112</v>
      </c>
      <c r="B15" s="48"/>
      <c r="C15" s="48"/>
      <c r="D15" s="48"/>
      <c r="E15" s="48"/>
    </row>
    <row r="16" spans="1:5" s="46" customFormat="1" ht="12">
      <c r="A16" s="48" t="s">
        <v>290</v>
      </c>
      <c r="B16" s="48"/>
      <c r="C16" s="48">
        <v>0</v>
      </c>
      <c r="D16" s="48"/>
      <c r="E16" s="48">
        <v>121330</v>
      </c>
    </row>
    <row r="17" spans="1:5" s="46" customFormat="1" ht="12">
      <c r="A17" s="48" t="s">
        <v>291</v>
      </c>
      <c r="B17" s="48"/>
      <c r="C17" s="48">
        <v>4814</v>
      </c>
      <c r="D17" s="48"/>
      <c r="E17" s="48">
        <v>3923</v>
      </c>
    </row>
    <row r="18" spans="1:5" s="46" customFormat="1" ht="12">
      <c r="A18" s="48" t="s">
        <v>292</v>
      </c>
      <c r="B18" s="48"/>
      <c r="C18" s="48">
        <v>0</v>
      </c>
      <c r="D18" s="48"/>
      <c r="E18" s="48">
        <v>-43878</v>
      </c>
    </row>
    <row r="19" spans="1:5" s="46" customFormat="1" ht="12">
      <c r="A19" s="48" t="s">
        <v>293</v>
      </c>
      <c r="B19" s="48"/>
      <c r="C19" s="48">
        <f>-50175-37630</f>
        <v>-87805</v>
      </c>
      <c r="D19" s="48"/>
      <c r="E19" s="48">
        <v>50175</v>
      </c>
    </row>
    <row r="20" spans="1:5" s="46" customFormat="1" ht="12">
      <c r="A20" s="48" t="s">
        <v>11</v>
      </c>
      <c r="B20" s="48"/>
      <c r="C20" s="48">
        <v>1136496</v>
      </c>
      <c r="D20" s="48"/>
      <c r="E20" s="44">
        <v>1540711</v>
      </c>
    </row>
    <row r="21" spans="1:5" s="46" customFormat="1" ht="12">
      <c r="A21" s="48" t="s">
        <v>12</v>
      </c>
      <c r="B21" s="48"/>
      <c r="C21" s="48">
        <v>2953361</v>
      </c>
      <c r="D21" s="48"/>
      <c r="E21" s="44">
        <v>572501</v>
      </c>
    </row>
    <row r="22" spans="1:5" s="46" customFormat="1" ht="12">
      <c r="A22" s="48" t="s">
        <v>375</v>
      </c>
      <c r="B22" s="48"/>
      <c r="C22" s="48">
        <v>0</v>
      </c>
      <c r="D22" s="48"/>
      <c r="E22" s="44">
        <v>-10583</v>
      </c>
    </row>
    <row r="23" spans="1:5" s="46" customFormat="1" ht="12">
      <c r="A23" s="48" t="s">
        <v>178</v>
      </c>
      <c r="B23" s="48"/>
      <c r="C23" s="48">
        <v>-12466</v>
      </c>
      <c r="D23" s="48"/>
      <c r="E23" s="44">
        <v>-37075</v>
      </c>
    </row>
    <row r="24" spans="1:5" s="46" customFormat="1" ht="12">
      <c r="A24" s="48" t="s">
        <v>22</v>
      </c>
      <c r="B24" s="48"/>
      <c r="C24" s="61">
        <v>56754</v>
      </c>
      <c r="D24" s="61"/>
      <c r="E24" s="60">
        <v>30639</v>
      </c>
    </row>
    <row r="25" spans="1:5" s="46" customFormat="1" ht="12">
      <c r="A25" s="48" t="s">
        <v>377</v>
      </c>
      <c r="B25" s="48"/>
      <c r="C25" s="61">
        <v>-3300</v>
      </c>
      <c r="D25" s="61"/>
      <c r="E25" s="60">
        <v>0</v>
      </c>
    </row>
    <row r="26" spans="1:5" s="46" customFormat="1" ht="12">
      <c r="A26" s="48" t="s">
        <v>374</v>
      </c>
      <c r="B26" s="48"/>
      <c r="C26" s="61">
        <v>-53725</v>
      </c>
      <c r="D26" s="61"/>
      <c r="E26" s="60">
        <v>0</v>
      </c>
    </row>
    <row r="27" spans="1:5" s="46" customFormat="1" ht="12">
      <c r="A27" s="48" t="s">
        <v>373</v>
      </c>
      <c r="B27" s="48"/>
      <c r="C27" s="61">
        <v>98931</v>
      </c>
      <c r="D27" s="61"/>
      <c r="E27" s="60">
        <v>0</v>
      </c>
    </row>
    <row r="28" spans="1:5" s="46" customFormat="1" ht="12">
      <c r="A28" s="59" t="s">
        <v>181</v>
      </c>
      <c r="B28" s="59"/>
      <c r="C28" s="59">
        <v>-154510</v>
      </c>
      <c r="D28" s="59"/>
      <c r="E28" s="51">
        <v>0</v>
      </c>
    </row>
    <row r="29" spans="1:5" s="46" customFormat="1" ht="12">
      <c r="A29" s="48" t="s">
        <v>23</v>
      </c>
      <c r="B29" s="48"/>
      <c r="C29" s="48">
        <f>SUM(C13:C28)</f>
        <v>-3204313</v>
      </c>
      <c r="D29" s="48"/>
      <c r="E29" s="48">
        <f>SUM(E13:E28)</f>
        <v>8673296</v>
      </c>
    </row>
    <row r="30" spans="1:5" s="46" customFormat="1" ht="12">
      <c r="A30" s="48"/>
      <c r="B30" s="48"/>
      <c r="C30" s="48"/>
      <c r="D30" s="48"/>
      <c r="E30" s="48"/>
    </row>
    <row r="31" spans="1:5" s="46" customFormat="1" ht="12">
      <c r="A31" s="48" t="s">
        <v>113</v>
      </c>
      <c r="B31" s="48"/>
      <c r="C31" s="61"/>
      <c r="D31" s="48"/>
      <c r="E31" s="61"/>
    </row>
    <row r="32" spans="1:5" s="46" customFormat="1" ht="12">
      <c r="A32" s="48" t="s">
        <v>144</v>
      </c>
      <c r="B32" s="48"/>
      <c r="C32" s="61">
        <f>6601993-40470</f>
        <v>6561523</v>
      </c>
      <c r="D32" s="61"/>
      <c r="E32" s="60">
        <v>-3895263</v>
      </c>
    </row>
    <row r="33" spans="1:5" s="46" customFormat="1" ht="12">
      <c r="A33" s="48" t="s">
        <v>167</v>
      </c>
      <c r="B33" s="48"/>
      <c r="C33" s="61">
        <v>903080</v>
      </c>
      <c r="D33" s="61"/>
      <c r="E33" s="60">
        <v>-903080</v>
      </c>
    </row>
    <row r="34" spans="1:5" s="46" customFormat="1" ht="12">
      <c r="A34" s="48" t="s">
        <v>146</v>
      </c>
      <c r="B34" s="48"/>
      <c r="C34" s="61">
        <f>-147019+1977763+37274-1998+116972-251958</f>
        <v>1731034</v>
      </c>
      <c r="D34" s="61"/>
      <c r="E34" s="60">
        <v>-353485</v>
      </c>
    </row>
    <row r="35" spans="1:7" s="46" customFormat="1" ht="12">
      <c r="A35" s="48" t="s">
        <v>218</v>
      </c>
      <c r="B35" s="48"/>
      <c r="C35" s="61">
        <v>134173</v>
      </c>
      <c r="D35" s="61"/>
      <c r="E35" s="60">
        <v>-179600</v>
      </c>
      <c r="G35" s="209"/>
    </row>
    <row r="36" spans="1:7" s="46" customFormat="1" ht="12">
      <c r="A36" s="59"/>
      <c r="B36" s="59"/>
      <c r="C36" s="59"/>
      <c r="D36" s="59"/>
      <c r="E36" s="59"/>
      <c r="G36" s="209"/>
    </row>
    <row r="37" spans="1:5" s="46" customFormat="1" ht="12">
      <c r="A37" s="48" t="s">
        <v>175</v>
      </c>
      <c r="B37" s="48"/>
      <c r="C37" s="48">
        <f>SUM(C29:C36)</f>
        <v>6125497</v>
      </c>
      <c r="D37" s="48"/>
      <c r="E37" s="48">
        <f>SUM(E29:E36)</f>
        <v>3341868</v>
      </c>
    </row>
    <row r="38" spans="1:5" s="46" customFormat="1" ht="12">
      <c r="A38" s="87" t="s">
        <v>179</v>
      </c>
      <c r="B38" s="48"/>
      <c r="C38" s="48">
        <f>-783+824</f>
        <v>41</v>
      </c>
      <c r="D38" s="48"/>
      <c r="E38" s="48">
        <v>528087</v>
      </c>
    </row>
    <row r="39" spans="1:5" s="46" customFormat="1" ht="12">
      <c r="A39" s="48" t="s">
        <v>294</v>
      </c>
      <c r="B39" s="48"/>
      <c r="C39" s="48">
        <v>-56754</v>
      </c>
      <c r="D39" s="48"/>
      <c r="E39" s="48">
        <v>-3048</v>
      </c>
    </row>
    <row r="40" spans="1:5" s="46" customFormat="1" ht="12">
      <c r="A40" s="87" t="s">
        <v>147</v>
      </c>
      <c r="B40" s="48"/>
      <c r="C40" s="48">
        <v>-248103</v>
      </c>
      <c r="D40" s="48"/>
      <c r="E40" s="44">
        <v>-106782</v>
      </c>
    </row>
    <row r="41" spans="1:5" s="46" customFormat="1" ht="12">
      <c r="A41" s="48" t="s">
        <v>295</v>
      </c>
      <c r="B41" s="48"/>
      <c r="C41" s="48">
        <v>1703</v>
      </c>
      <c r="D41" s="48"/>
      <c r="E41" s="44">
        <v>37075</v>
      </c>
    </row>
    <row r="42" spans="1:5" s="46" customFormat="1" ht="12">
      <c r="A42" s="87"/>
      <c r="B42" s="48"/>
      <c r="C42" s="48"/>
      <c r="D42" s="48"/>
      <c r="E42" s="44"/>
    </row>
    <row r="43" spans="1:5" s="46" customFormat="1" ht="12">
      <c r="A43" s="106" t="s">
        <v>114</v>
      </c>
      <c r="B43" s="106"/>
      <c r="C43" s="106">
        <f>SUM(C37:C42)</f>
        <v>5822384</v>
      </c>
      <c r="D43" s="106"/>
      <c r="E43" s="106">
        <f>SUM(E37:E42)</f>
        <v>3797200</v>
      </c>
    </row>
    <row r="44" spans="1:5" s="46" customFormat="1" ht="12">
      <c r="A44" s="48"/>
      <c r="B44" s="48"/>
      <c r="C44" s="48"/>
      <c r="D44" s="48"/>
      <c r="E44" s="48"/>
    </row>
    <row r="45" spans="1:5" s="46" customFormat="1" ht="12">
      <c r="A45" s="74" t="s">
        <v>35</v>
      </c>
      <c r="B45" s="48"/>
      <c r="C45" s="48"/>
      <c r="D45" s="48"/>
      <c r="E45" s="48"/>
    </row>
    <row r="46" spans="1:5" s="46" customFormat="1" ht="12">
      <c r="A46" s="48" t="s">
        <v>296</v>
      </c>
      <c r="B46" s="48"/>
      <c r="C46" s="48">
        <v>-2378040</v>
      </c>
      <c r="D46" s="48"/>
      <c r="E46" s="48">
        <v>21603</v>
      </c>
    </row>
    <row r="47" spans="1:5" s="46" customFormat="1" ht="12">
      <c r="A47" s="48" t="s">
        <v>297</v>
      </c>
      <c r="B47" s="48"/>
      <c r="C47" s="48">
        <v>50175</v>
      </c>
      <c r="D47" s="48"/>
      <c r="E47" s="48">
        <v>-50175</v>
      </c>
    </row>
    <row r="48" spans="1:5" s="46" customFormat="1" ht="12">
      <c r="A48" s="48" t="s">
        <v>24</v>
      </c>
      <c r="B48" s="48"/>
      <c r="C48" s="61">
        <v>-502359</v>
      </c>
      <c r="D48" s="48"/>
      <c r="E48" s="44">
        <v>-1132485</v>
      </c>
    </row>
    <row r="49" spans="1:5" s="46" customFormat="1" ht="12">
      <c r="A49" s="48" t="s">
        <v>145</v>
      </c>
      <c r="B49" s="48"/>
      <c r="C49" s="61">
        <v>-6165080</v>
      </c>
      <c r="D49" s="48"/>
      <c r="E49" s="44">
        <v>-5073899</v>
      </c>
    </row>
    <row r="50" spans="1:5" s="48" customFormat="1" ht="12">
      <c r="A50" s="48" t="s">
        <v>298</v>
      </c>
      <c r="C50" s="48">
        <v>0</v>
      </c>
      <c r="E50" s="44">
        <v>184945</v>
      </c>
    </row>
    <row r="51" spans="1:5" s="46" customFormat="1" ht="12">
      <c r="A51" s="106" t="s">
        <v>36</v>
      </c>
      <c r="B51" s="106"/>
      <c r="C51" s="106">
        <f>SUM(C46:C50)</f>
        <v>-8995304</v>
      </c>
      <c r="D51" s="106"/>
      <c r="E51" s="106">
        <f>SUM(E46:E50)</f>
        <v>-6050011</v>
      </c>
    </row>
    <row r="52" spans="2:5" s="46" customFormat="1" ht="12">
      <c r="B52" s="48"/>
      <c r="C52" s="48"/>
      <c r="D52" s="48"/>
      <c r="E52" s="48"/>
    </row>
    <row r="53" spans="1:5" s="46" customFormat="1" ht="12">
      <c r="A53" s="48"/>
      <c r="B53" s="48"/>
      <c r="C53" s="48"/>
      <c r="D53" s="48"/>
      <c r="E53" s="48"/>
    </row>
    <row r="54" spans="1:3" s="46" customFormat="1" ht="12">
      <c r="A54" s="74" t="s">
        <v>30</v>
      </c>
      <c r="B54" s="48"/>
      <c r="C54" s="48"/>
    </row>
    <row r="55" spans="1:5" s="46" customFormat="1" ht="12">
      <c r="A55" s="48" t="s">
        <v>301</v>
      </c>
      <c r="B55" s="48"/>
      <c r="C55" s="48">
        <v>0</v>
      </c>
      <c r="D55" s="48"/>
      <c r="E55" s="44">
        <v>513833</v>
      </c>
    </row>
    <row r="56" spans="1:5" s="46" customFormat="1" ht="12">
      <c r="A56" s="48" t="s">
        <v>300</v>
      </c>
      <c r="B56" s="48"/>
      <c r="C56" s="48">
        <v>0</v>
      </c>
      <c r="D56" s="48"/>
      <c r="E56" s="44">
        <v>-32787</v>
      </c>
    </row>
    <row r="57" spans="1:5" s="46" customFormat="1" ht="12">
      <c r="A57" s="48" t="s">
        <v>78</v>
      </c>
      <c r="B57" s="48"/>
      <c r="C57" s="48">
        <v>0</v>
      </c>
      <c r="D57" s="48"/>
      <c r="E57" s="44">
        <v>-122178</v>
      </c>
    </row>
    <row r="58" spans="1:5" s="89" customFormat="1" ht="12">
      <c r="A58" s="48" t="s">
        <v>299</v>
      </c>
      <c r="B58" s="48"/>
      <c r="C58" s="48">
        <v>0</v>
      </c>
      <c r="D58" s="88"/>
      <c r="E58" s="89">
        <v>-1000000</v>
      </c>
    </row>
    <row r="59" spans="1:5" s="46" customFormat="1" ht="12">
      <c r="A59" s="48" t="s">
        <v>76</v>
      </c>
      <c r="B59" s="48"/>
      <c r="C59" s="48">
        <v>-56754</v>
      </c>
      <c r="D59" s="48"/>
      <c r="E59" s="44">
        <v>-27591</v>
      </c>
    </row>
    <row r="60" spans="1:5" s="46" customFormat="1" ht="12">
      <c r="A60" s="106" t="s">
        <v>176</v>
      </c>
      <c r="B60" s="106"/>
      <c r="C60" s="106">
        <f>SUM(C55:C59)</f>
        <v>-56754</v>
      </c>
      <c r="D60" s="106"/>
      <c r="E60" s="106">
        <f>SUM(E55:E59)</f>
        <v>-668723</v>
      </c>
    </row>
    <row r="61" spans="1:5" s="46" customFormat="1" ht="12.75" customHeight="1" hidden="1">
      <c r="A61" s="48" t="s">
        <v>115</v>
      </c>
      <c r="B61" s="48"/>
      <c r="C61" s="48">
        <v>-20619</v>
      </c>
      <c r="D61" s="48"/>
      <c r="E61" s="44">
        <v>-11043</v>
      </c>
    </row>
    <row r="62" spans="1:5" s="46" customFormat="1" ht="12.75" customHeight="1" hidden="1">
      <c r="A62" s="48"/>
      <c r="B62" s="48"/>
      <c r="C62" s="86">
        <f>SUM(C55:C58)</f>
        <v>0</v>
      </c>
      <c r="D62" s="61"/>
      <c r="E62" s="86">
        <f>SUM(E55:E61)</f>
        <v>-1348489</v>
      </c>
    </row>
    <row r="63" spans="1:5" s="46" customFormat="1" ht="12.75" customHeight="1">
      <c r="A63" s="48"/>
      <c r="B63" s="48"/>
      <c r="C63" s="48"/>
      <c r="D63" s="48"/>
      <c r="E63" s="48"/>
    </row>
    <row r="64" spans="1:6" s="46" customFormat="1" ht="12">
      <c r="A64" s="48"/>
      <c r="B64" s="48"/>
      <c r="C64" s="61"/>
      <c r="D64" s="61"/>
      <c r="E64" s="61"/>
      <c r="F64" s="44"/>
    </row>
    <row r="65" spans="1:5" s="46" customFormat="1" ht="12">
      <c r="A65" s="74" t="s">
        <v>191</v>
      </c>
      <c r="B65" s="74"/>
      <c r="C65" s="48">
        <f>+C60+C51+C43</f>
        <v>-3229674</v>
      </c>
      <c r="D65" s="48"/>
      <c r="E65" s="48">
        <f>+E60+E51+E43</f>
        <v>-2921534</v>
      </c>
    </row>
    <row r="66" spans="1:5" s="46" customFormat="1" ht="12">
      <c r="A66" s="74"/>
      <c r="B66" s="74"/>
      <c r="C66" s="48"/>
      <c r="D66" s="48"/>
      <c r="E66" s="48"/>
    </row>
    <row r="67" spans="1:5" s="48" customFormat="1" ht="12">
      <c r="A67" s="48" t="s">
        <v>192</v>
      </c>
      <c r="C67" s="48">
        <v>2025503</v>
      </c>
      <c r="E67" s="44">
        <v>4947037</v>
      </c>
    </row>
    <row r="68" spans="1:5" s="46" customFormat="1" ht="12.75" thickBot="1">
      <c r="A68" s="127" t="s">
        <v>193</v>
      </c>
      <c r="B68" s="127"/>
      <c r="C68" s="128">
        <f>SUM(C65:C67)</f>
        <v>-1204171</v>
      </c>
      <c r="D68" s="128"/>
      <c r="E68" s="128">
        <f>SUM(E65:E67)</f>
        <v>2025503</v>
      </c>
    </row>
    <row r="69" spans="1:5" s="46" customFormat="1" ht="12">
      <c r="A69" s="48"/>
      <c r="B69" s="48"/>
      <c r="C69" s="103"/>
      <c r="D69" s="103"/>
      <c r="E69" s="103"/>
    </row>
    <row r="70" spans="3:5" s="46" customFormat="1" ht="12">
      <c r="C70" s="103"/>
      <c r="D70" s="103"/>
      <c r="E70" s="103"/>
    </row>
    <row r="71" spans="1:5" s="46" customFormat="1" ht="12">
      <c r="A71" s="48"/>
      <c r="B71" s="48"/>
      <c r="C71" s="103"/>
      <c r="D71" s="103"/>
      <c r="E71" s="103"/>
    </row>
    <row r="72" spans="1:5" s="46" customFormat="1" ht="12">
      <c r="A72" s="74" t="s">
        <v>194</v>
      </c>
      <c r="B72" s="48"/>
      <c r="C72" s="103"/>
      <c r="D72" s="104"/>
      <c r="E72" s="104"/>
    </row>
    <row r="73" spans="1:5" s="46" customFormat="1" ht="14.25" customHeight="1">
      <c r="A73" s="48" t="s">
        <v>226</v>
      </c>
      <c r="B73" s="48"/>
      <c r="C73" s="103">
        <v>111911</v>
      </c>
      <c r="D73" s="103"/>
      <c r="E73" s="103">
        <v>1000000</v>
      </c>
    </row>
    <row r="74" spans="1:5" s="46" customFormat="1" ht="12">
      <c r="A74" s="48" t="s">
        <v>39</v>
      </c>
      <c r="B74" s="48"/>
      <c r="C74" s="129">
        <v>477525</v>
      </c>
      <c r="D74" s="103"/>
      <c r="E74" s="129">
        <v>1025503</v>
      </c>
    </row>
    <row r="75" spans="1:5" s="46" customFormat="1" ht="12">
      <c r="A75" s="48" t="s">
        <v>225</v>
      </c>
      <c r="B75" s="48"/>
      <c r="C75" s="129">
        <v>-1793607</v>
      </c>
      <c r="D75" s="103"/>
      <c r="E75" s="129">
        <v>0</v>
      </c>
    </row>
    <row r="76" spans="1:5" s="46" customFormat="1" ht="12">
      <c r="A76" s="48"/>
      <c r="B76" s="48"/>
      <c r="C76" s="129"/>
      <c r="D76" s="103"/>
      <c r="E76" s="129"/>
    </row>
    <row r="77" spans="1:5" s="46" customFormat="1" ht="12.75" thickBot="1">
      <c r="A77" s="127" t="s">
        <v>193</v>
      </c>
      <c r="B77" s="127"/>
      <c r="C77" s="128">
        <f>SUM(C73:C75)</f>
        <v>-1204171</v>
      </c>
      <c r="D77" s="128"/>
      <c r="E77" s="128">
        <f>SUM(E73:E75)</f>
        <v>2025503</v>
      </c>
    </row>
    <row r="78" spans="1:5" s="46" customFormat="1" ht="12">
      <c r="A78" s="48"/>
      <c r="C78" s="103">
        <f>+C68-C77</f>
        <v>0</v>
      </c>
      <c r="D78" s="104"/>
      <c r="E78" s="103">
        <f>+E68-E77</f>
        <v>0</v>
      </c>
    </row>
    <row r="79" s="46" customFormat="1" ht="12.75" customHeight="1">
      <c r="C79" s="459"/>
    </row>
    <row r="80" spans="1:5" ht="12.75" customHeight="1">
      <c r="A80" s="13" t="s">
        <v>111</v>
      </c>
      <c r="B80" s="27"/>
      <c r="C80" s="27"/>
      <c r="D80" s="27"/>
      <c r="E80" s="27"/>
    </row>
    <row r="81" spans="1:5" ht="29.25" customHeight="1">
      <c r="A81" s="560" t="s">
        <v>157</v>
      </c>
      <c r="B81" s="560"/>
      <c r="C81" s="560"/>
      <c r="D81" s="560"/>
      <c r="E81" s="560"/>
    </row>
    <row r="82" spans="1:5" ht="12.75">
      <c r="A82" s="27"/>
      <c r="B82" s="11"/>
      <c r="D82" s="11"/>
      <c r="E82" s="11"/>
    </row>
    <row r="83" ht="12.75">
      <c r="A83" s="8"/>
    </row>
    <row r="85" ht="12.75">
      <c r="C85" s="460"/>
    </row>
  </sheetData>
  <sheetProtection/>
  <mergeCells count="6">
    <mergeCell ref="A2:D2"/>
    <mergeCell ref="A81:E81"/>
    <mergeCell ref="E1:H1"/>
    <mergeCell ref="A3:E3"/>
    <mergeCell ref="A4:E4"/>
    <mergeCell ref="A5:E5"/>
  </mergeCells>
  <printOptions horizontalCentered="1"/>
  <pageMargins left="0.5905511811023623" right="0" top="0.1968503937007874" bottom="0.1968503937007874" header="0.11811023622047245" footer="0.1968503937007874"/>
  <pageSetup horizontalDpi="600" verticalDpi="600" orientation="portrait" paperSize="9" scale="78" r:id="rId2"/>
  <headerFooter alignWithMargins="0">
    <oddFooter>&amp;L&amp;"Arial,Italic"&amp;8&amp;D&amp;T&amp;C&amp;8&amp;F</oddFooter>
  </headerFooter>
  <drawing r:id="rId1"/>
</worksheet>
</file>

<file path=xl/worksheets/sheet5.xml><?xml version="1.0" encoding="utf-8"?>
<worksheet xmlns="http://schemas.openxmlformats.org/spreadsheetml/2006/main" xmlns:r="http://schemas.openxmlformats.org/officeDocument/2006/relationships">
  <sheetPr>
    <tabColor indexed="10"/>
  </sheetPr>
  <dimension ref="A1:N236"/>
  <sheetViews>
    <sheetView view="pageBreakPreview" zoomScale="110" zoomScaleSheetLayoutView="110" workbookViewId="0" topLeftCell="A45">
      <selection activeCell="D165" sqref="D165"/>
    </sheetView>
  </sheetViews>
  <sheetFormatPr defaultColWidth="9.140625" defaultRowHeight="12.75"/>
  <cols>
    <col min="1" max="1" width="3.7109375" style="163" customWidth="1"/>
    <col min="2" max="2" width="5.7109375" style="130" customWidth="1"/>
    <col min="3" max="3" width="19.7109375" style="130" customWidth="1"/>
    <col min="4" max="4" width="13.28125" style="130" customWidth="1"/>
    <col min="5" max="5" width="7.7109375" style="130" customWidth="1"/>
    <col min="6" max="6" width="11.421875" style="130" customWidth="1"/>
    <col min="7" max="7" width="12.140625" style="130" customWidth="1"/>
    <col min="8" max="8" width="11.28125" style="133" customWidth="1"/>
    <col min="9" max="9" width="0.5625" style="133" customWidth="1"/>
    <col min="10" max="10" width="16.140625" style="133" customWidth="1"/>
    <col min="11" max="11" width="0.2890625" style="130" hidden="1" customWidth="1"/>
    <col min="12" max="12" width="9.140625" style="130" hidden="1" customWidth="1"/>
    <col min="13" max="13" width="9.140625" style="157" hidden="1" customWidth="1"/>
    <col min="14" max="14" width="2.140625" style="157" customWidth="1"/>
    <col min="15" max="16384" width="9.140625" style="130" customWidth="1"/>
  </cols>
  <sheetData>
    <row r="1" ht="12.75">
      <c r="J1" s="189"/>
    </row>
    <row r="2" spans="6:10" ht="12.75">
      <c r="F2" s="185"/>
      <c r="G2" s="186"/>
      <c r="H2" s="189"/>
      <c r="I2" s="189"/>
      <c r="J2" s="189"/>
    </row>
    <row r="3" spans="6:9" ht="12.75">
      <c r="F3" s="199" t="s">
        <v>75</v>
      </c>
      <c r="G3" s="186"/>
      <c r="H3" s="189"/>
      <c r="I3" s="189"/>
    </row>
    <row r="4" spans="6:10" ht="12.75">
      <c r="F4" s="185"/>
      <c r="G4" s="186"/>
      <c r="H4" s="189"/>
      <c r="I4" s="189"/>
      <c r="J4" s="189"/>
    </row>
    <row r="5" spans="4:6" ht="12.75" customHeight="1" hidden="1">
      <c r="D5" s="131"/>
      <c r="F5" s="132"/>
    </row>
    <row r="6" ht="12.75" customHeight="1">
      <c r="D6" s="131"/>
    </row>
    <row r="7" spans="1:14" s="134" customFormat="1" ht="14.25" customHeight="1">
      <c r="A7" s="562" t="s">
        <v>187</v>
      </c>
      <c r="B7" s="562"/>
      <c r="C7" s="562"/>
      <c r="D7" s="562"/>
      <c r="E7" s="562"/>
      <c r="F7" s="562"/>
      <c r="G7" s="562"/>
      <c r="H7" s="562"/>
      <c r="I7" s="562"/>
      <c r="J7" s="562"/>
      <c r="M7" s="506"/>
      <c r="N7" s="506"/>
    </row>
    <row r="8" spans="1:14" s="134" customFormat="1" ht="14.25" customHeight="1">
      <c r="A8" s="562" t="s">
        <v>302</v>
      </c>
      <c r="B8" s="562"/>
      <c r="C8" s="562"/>
      <c r="D8" s="562"/>
      <c r="E8" s="562"/>
      <c r="F8" s="562"/>
      <c r="G8" s="562"/>
      <c r="H8" s="562"/>
      <c r="I8" s="562"/>
      <c r="J8" s="562"/>
      <c r="M8" s="506"/>
      <c r="N8" s="506"/>
    </row>
    <row r="9" ht="12.75" customHeight="1"/>
    <row r="10" spans="1:10" ht="21" customHeight="1">
      <c r="A10" s="563" t="s">
        <v>188</v>
      </c>
      <c r="B10" s="563"/>
      <c r="C10" s="563"/>
      <c r="D10" s="563"/>
      <c r="E10" s="563"/>
      <c r="F10" s="563"/>
      <c r="G10" s="563"/>
      <c r="H10" s="563"/>
      <c r="I10" s="563"/>
      <c r="J10" s="563"/>
    </row>
    <row r="11" ht="12.75" customHeight="1"/>
    <row r="12" ht="12.75" customHeight="1"/>
    <row r="13" spans="1:2" ht="12.75" customHeight="1">
      <c r="A13" s="163" t="s">
        <v>79</v>
      </c>
      <c r="B13" s="134" t="s">
        <v>129</v>
      </c>
    </row>
    <row r="14" spans="1:14" s="133" customFormat="1" ht="159.75" customHeight="1">
      <c r="A14" s="197"/>
      <c r="B14" s="572" t="s">
        <v>325</v>
      </c>
      <c r="C14" s="572"/>
      <c r="D14" s="572"/>
      <c r="E14" s="572"/>
      <c r="F14" s="572"/>
      <c r="G14" s="572"/>
      <c r="H14" s="572"/>
      <c r="I14" s="572"/>
      <c r="J14" s="572"/>
      <c r="M14" s="144"/>
      <c r="N14" s="144"/>
    </row>
    <row r="15" spans="1:14" s="221" customFormat="1" ht="13.5" customHeight="1">
      <c r="A15" s="217"/>
      <c r="B15" s="218" t="s">
        <v>245</v>
      </c>
      <c r="C15" s="219"/>
      <c r="D15" s="218"/>
      <c r="E15" s="220"/>
      <c r="F15" s="220"/>
      <c r="G15" s="220"/>
      <c r="H15" s="220"/>
      <c r="I15" s="220"/>
      <c r="J15" s="220"/>
      <c r="K15" s="220"/>
      <c r="L15" s="220"/>
      <c r="M15" s="507"/>
      <c r="N15" s="507"/>
    </row>
    <row r="16" spans="1:14" s="221" customFormat="1" ht="13.5" customHeight="1">
      <c r="A16" s="217"/>
      <c r="B16" s="218" t="s">
        <v>246</v>
      </c>
      <c r="C16" s="219"/>
      <c r="D16" s="218"/>
      <c r="E16" s="220"/>
      <c r="F16" s="220"/>
      <c r="G16" s="220"/>
      <c r="H16" s="220"/>
      <c r="I16" s="220"/>
      <c r="J16" s="220"/>
      <c r="K16" s="220"/>
      <c r="L16" s="220"/>
      <c r="M16" s="507"/>
      <c r="N16" s="507"/>
    </row>
    <row r="17" spans="1:14" s="221" customFormat="1" ht="13.5" customHeight="1">
      <c r="A17" s="217"/>
      <c r="B17" s="218" t="s">
        <v>247</v>
      </c>
      <c r="C17" s="222"/>
      <c r="D17" s="223"/>
      <c r="E17" s="224"/>
      <c r="F17" s="224"/>
      <c r="G17" s="224"/>
      <c r="H17" s="224"/>
      <c r="I17" s="224"/>
      <c r="J17" s="224"/>
      <c r="K17" s="224"/>
      <c r="L17" s="224"/>
      <c r="M17" s="507"/>
      <c r="N17" s="507"/>
    </row>
    <row r="18" spans="1:14" s="221" customFormat="1" ht="13.5" customHeight="1">
      <c r="A18" s="217"/>
      <c r="B18" s="218" t="s">
        <v>304</v>
      </c>
      <c r="C18" s="222"/>
      <c r="D18" s="223"/>
      <c r="E18" s="224"/>
      <c r="F18" s="224"/>
      <c r="G18" s="224"/>
      <c r="H18" s="224"/>
      <c r="I18" s="224"/>
      <c r="J18" s="224"/>
      <c r="K18" s="224"/>
      <c r="L18" s="224"/>
      <c r="M18" s="507"/>
      <c r="N18" s="507"/>
    </row>
    <row r="19" spans="1:14" s="221" customFormat="1" ht="13.5" customHeight="1">
      <c r="A19" s="217"/>
      <c r="B19" s="218" t="s">
        <v>248</v>
      </c>
      <c r="C19" s="219"/>
      <c r="D19" s="218"/>
      <c r="E19" s="224"/>
      <c r="F19" s="224"/>
      <c r="G19" s="224"/>
      <c r="H19" s="224"/>
      <c r="I19" s="224"/>
      <c r="J19" s="224"/>
      <c r="K19" s="224"/>
      <c r="L19" s="224"/>
      <c r="M19" s="507"/>
      <c r="N19" s="507"/>
    </row>
    <row r="20" spans="1:14" s="221" customFormat="1" ht="13.5" customHeight="1">
      <c r="A20" s="217"/>
      <c r="B20" s="566" t="s">
        <v>249</v>
      </c>
      <c r="C20" s="566"/>
      <c r="D20" s="566"/>
      <c r="E20" s="566"/>
      <c r="F20" s="566"/>
      <c r="G20" s="566"/>
      <c r="H20" s="566"/>
      <c r="I20" s="566"/>
      <c r="J20" s="566"/>
      <c r="K20" s="566"/>
      <c r="L20" s="566"/>
      <c r="M20" s="507"/>
      <c r="N20" s="507"/>
    </row>
    <row r="21" spans="1:14" s="221" customFormat="1" ht="13.5" customHeight="1">
      <c r="A21" s="217"/>
      <c r="B21" s="566" t="s">
        <v>250</v>
      </c>
      <c r="C21" s="566"/>
      <c r="D21" s="566"/>
      <c r="E21" s="566"/>
      <c r="F21" s="566"/>
      <c r="G21" s="566"/>
      <c r="H21" s="566"/>
      <c r="I21" s="566"/>
      <c r="J21" s="566"/>
      <c r="K21" s="566"/>
      <c r="L21" s="566"/>
      <c r="M21" s="507"/>
      <c r="N21" s="507"/>
    </row>
    <row r="22" spans="1:14" s="221" customFormat="1" ht="13.5" customHeight="1">
      <c r="A22" s="217"/>
      <c r="B22" s="566" t="s">
        <v>251</v>
      </c>
      <c r="C22" s="566"/>
      <c r="D22" s="566"/>
      <c r="E22" s="566"/>
      <c r="F22" s="566"/>
      <c r="G22" s="566"/>
      <c r="H22" s="566"/>
      <c r="I22" s="566"/>
      <c r="J22" s="566"/>
      <c r="K22" s="566"/>
      <c r="L22" s="566"/>
      <c r="M22" s="507"/>
      <c r="N22" s="507"/>
    </row>
    <row r="23" spans="1:14" s="221" customFormat="1" ht="13.5" customHeight="1">
      <c r="A23" s="217"/>
      <c r="B23" s="566"/>
      <c r="C23" s="566"/>
      <c r="D23" s="566"/>
      <c r="E23" s="566"/>
      <c r="F23" s="566"/>
      <c r="G23" s="566"/>
      <c r="H23" s="566"/>
      <c r="I23" s="566"/>
      <c r="J23" s="566"/>
      <c r="K23" s="566"/>
      <c r="L23" s="566"/>
      <c r="M23" s="507"/>
      <c r="N23" s="507"/>
    </row>
    <row r="24" spans="1:14" s="221" customFormat="1" ht="13.5" customHeight="1">
      <c r="A24" s="217"/>
      <c r="B24" s="566" t="s">
        <v>252</v>
      </c>
      <c r="C24" s="566"/>
      <c r="D24" s="566"/>
      <c r="E24" s="566"/>
      <c r="F24" s="566"/>
      <c r="G24" s="566"/>
      <c r="H24" s="566"/>
      <c r="I24" s="566"/>
      <c r="J24" s="566"/>
      <c r="K24" s="566"/>
      <c r="L24" s="566"/>
      <c r="M24" s="507"/>
      <c r="N24" s="507"/>
    </row>
    <row r="25" spans="1:14" s="221" customFormat="1" ht="13.5" customHeight="1">
      <c r="A25" s="217"/>
      <c r="B25" s="566" t="s">
        <v>253</v>
      </c>
      <c r="C25" s="566"/>
      <c r="D25" s="566"/>
      <c r="E25" s="566"/>
      <c r="F25" s="566"/>
      <c r="G25" s="566"/>
      <c r="H25" s="566"/>
      <c r="I25" s="566"/>
      <c r="J25" s="566"/>
      <c r="K25" s="566"/>
      <c r="L25" s="566"/>
      <c r="M25" s="507"/>
      <c r="N25" s="507"/>
    </row>
    <row r="26" spans="1:14" s="221" customFormat="1" ht="13.5" customHeight="1">
      <c r="A26" s="217"/>
      <c r="B26" s="566" t="s">
        <v>254</v>
      </c>
      <c r="C26" s="566"/>
      <c r="D26" s="566"/>
      <c r="E26" s="566"/>
      <c r="F26" s="566"/>
      <c r="G26" s="566"/>
      <c r="H26" s="566"/>
      <c r="I26" s="566"/>
      <c r="J26" s="566"/>
      <c r="K26" s="566"/>
      <c r="L26" s="566"/>
      <c r="M26" s="507"/>
      <c r="N26" s="507"/>
    </row>
    <row r="27" spans="1:14" s="221" customFormat="1" ht="13.5" customHeight="1">
      <c r="A27" s="217"/>
      <c r="B27" s="597" t="s">
        <v>255</v>
      </c>
      <c r="C27" s="597"/>
      <c r="D27" s="597"/>
      <c r="E27" s="597"/>
      <c r="F27" s="597"/>
      <c r="G27" s="597"/>
      <c r="H27" s="597"/>
      <c r="I27" s="597"/>
      <c r="J27" s="597"/>
      <c r="K27" s="597"/>
      <c r="L27" s="597"/>
      <c r="M27" s="507"/>
      <c r="N27" s="507"/>
    </row>
    <row r="28" spans="1:14" s="221" customFormat="1" ht="13.5" customHeight="1">
      <c r="A28" s="217"/>
      <c r="B28" s="597" t="s">
        <v>256</v>
      </c>
      <c r="C28" s="597"/>
      <c r="D28" s="597"/>
      <c r="E28" s="597"/>
      <c r="F28" s="597"/>
      <c r="G28" s="597"/>
      <c r="H28" s="597"/>
      <c r="I28" s="597"/>
      <c r="J28" s="597"/>
      <c r="K28" s="597"/>
      <c r="L28" s="597"/>
      <c r="M28" s="507"/>
      <c r="N28" s="507"/>
    </row>
    <row r="29" spans="1:14" s="221" customFormat="1" ht="13.5" customHeight="1">
      <c r="A29" s="217"/>
      <c r="B29" s="597" t="s">
        <v>257</v>
      </c>
      <c r="C29" s="597"/>
      <c r="D29" s="597"/>
      <c r="E29" s="597"/>
      <c r="F29" s="597"/>
      <c r="G29" s="597"/>
      <c r="H29" s="597"/>
      <c r="I29" s="597"/>
      <c r="J29" s="597"/>
      <c r="K29" s="597"/>
      <c r="L29" s="597"/>
      <c r="M29" s="507"/>
      <c r="N29" s="507"/>
    </row>
    <row r="30" spans="1:14" s="221" customFormat="1" ht="13.5" customHeight="1">
      <c r="A30" s="217"/>
      <c r="B30" s="597" t="s">
        <v>258</v>
      </c>
      <c r="C30" s="597"/>
      <c r="D30" s="597"/>
      <c r="E30" s="597"/>
      <c r="F30" s="597"/>
      <c r="G30" s="597"/>
      <c r="H30" s="597"/>
      <c r="I30" s="597"/>
      <c r="J30" s="597"/>
      <c r="K30" s="597"/>
      <c r="L30" s="597"/>
      <c r="M30" s="507"/>
      <c r="N30" s="507"/>
    </row>
    <row r="31" spans="1:14" s="221" customFormat="1" ht="13.5" customHeight="1">
      <c r="A31" s="217"/>
      <c r="B31" s="596" t="s">
        <v>259</v>
      </c>
      <c r="C31" s="596"/>
      <c r="D31" s="596"/>
      <c r="E31" s="596"/>
      <c r="F31" s="596"/>
      <c r="G31" s="596"/>
      <c r="H31" s="596"/>
      <c r="I31" s="596"/>
      <c r="J31" s="596"/>
      <c r="K31" s="596"/>
      <c r="L31" s="596"/>
      <c r="M31" s="507"/>
      <c r="N31" s="507"/>
    </row>
    <row r="32" spans="1:14" s="221" customFormat="1" ht="28.5" customHeight="1">
      <c r="A32" s="217"/>
      <c r="B32" s="575" t="s">
        <v>324</v>
      </c>
      <c r="C32" s="575"/>
      <c r="D32" s="575"/>
      <c r="E32" s="575"/>
      <c r="F32" s="575"/>
      <c r="G32" s="575"/>
      <c r="H32" s="575"/>
      <c r="I32" s="575"/>
      <c r="J32" s="575"/>
      <c r="K32" s="575"/>
      <c r="L32" s="575"/>
      <c r="M32" s="507"/>
      <c r="N32" s="507"/>
    </row>
    <row r="33" spans="1:12" ht="30.75" customHeight="1">
      <c r="A33" s="164"/>
      <c r="B33" s="575" t="s">
        <v>354</v>
      </c>
      <c r="C33" s="575"/>
      <c r="D33" s="575"/>
      <c r="E33" s="575"/>
      <c r="F33" s="575"/>
      <c r="G33" s="575"/>
      <c r="H33" s="575"/>
      <c r="I33" s="575"/>
      <c r="J33" s="575"/>
      <c r="K33" s="575"/>
      <c r="L33" s="575"/>
    </row>
    <row r="34" spans="1:12" ht="12.75">
      <c r="A34" s="164"/>
      <c r="B34" s="211"/>
      <c r="C34" s="212"/>
      <c r="D34" s="212"/>
      <c r="E34" s="212"/>
      <c r="F34" s="212"/>
      <c r="G34" s="212"/>
      <c r="H34" s="213"/>
      <c r="I34" s="213"/>
      <c r="J34" s="213"/>
      <c r="K34" s="212"/>
      <c r="L34" s="212"/>
    </row>
    <row r="35" spans="1:2" ht="12.75" customHeight="1">
      <c r="A35" s="163" t="s">
        <v>80</v>
      </c>
      <c r="B35" s="134" t="s">
        <v>121</v>
      </c>
    </row>
    <row r="36" spans="2:10" ht="34.5" customHeight="1">
      <c r="B36" s="564" t="s">
        <v>168</v>
      </c>
      <c r="C36" s="564"/>
      <c r="D36" s="564"/>
      <c r="E36" s="564"/>
      <c r="F36" s="564"/>
      <c r="G36" s="564"/>
      <c r="H36" s="564"/>
      <c r="I36" s="564"/>
      <c r="J36" s="564"/>
    </row>
    <row r="37" spans="2:3" ht="12.75" customHeight="1">
      <c r="B37" s="134"/>
      <c r="C37" s="162"/>
    </row>
    <row r="38" spans="1:2" ht="12.75" customHeight="1">
      <c r="A38" s="163" t="s">
        <v>81</v>
      </c>
      <c r="B38" s="134" t="s">
        <v>122</v>
      </c>
    </row>
    <row r="39" spans="2:10" ht="17.25" customHeight="1">
      <c r="B39" s="564" t="s">
        <v>123</v>
      </c>
      <c r="C39" s="564"/>
      <c r="D39" s="564"/>
      <c r="E39" s="564"/>
      <c r="F39" s="564"/>
      <c r="G39" s="564"/>
      <c r="H39" s="564"/>
      <c r="I39" s="564"/>
      <c r="J39" s="564"/>
    </row>
    <row r="40" ht="12.75" customHeight="1">
      <c r="B40" s="134"/>
    </row>
    <row r="41" spans="1:2" ht="13.5" customHeight="1">
      <c r="A41" s="163" t="s">
        <v>82</v>
      </c>
      <c r="B41" s="134" t="s">
        <v>124</v>
      </c>
    </row>
    <row r="42" spans="1:10" ht="30" customHeight="1">
      <c r="A42" s="164"/>
      <c r="B42" s="565" t="s">
        <v>125</v>
      </c>
      <c r="C42" s="565"/>
      <c r="D42" s="565"/>
      <c r="E42" s="565"/>
      <c r="F42" s="565"/>
      <c r="G42" s="565"/>
      <c r="H42" s="565"/>
      <c r="I42" s="565"/>
      <c r="J42" s="565"/>
    </row>
    <row r="43" ht="13.5" customHeight="1">
      <c r="B43" s="134"/>
    </row>
    <row r="44" spans="1:2" ht="14.25" customHeight="1">
      <c r="A44" s="163" t="s">
        <v>83</v>
      </c>
      <c r="B44" s="134" t="s">
        <v>126</v>
      </c>
    </row>
    <row r="45" spans="2:10" ht="29.25" customHeight="1">
      <c r="B45" s="567" t="s">
        <v>355</v>
      </c>
      <c r="C45" s="567"/>
      <c r="D45" s="567"/>
      <c r="E45" s="567"/>
      <c r="F45" s="567"/>
      <c r="G45" s="567"/>
      <c r="H45" s="567"/>
      <c r="I45" s="567"/>
      <c r="J45" s="567"/>
    </row>
    <row r="46" ht="8.25" customHeight="1">
      <c r="B46" s="134"/>
    </row>
    <row r="47" spans="2:10" ht="85.5" customHeight="1">
      <c r="B47" s="564" t="s">
        <v>365</v>
      </c>
      <c r="C47" s="564"/>
      <c r="D47" s="564"/>
      <c r="E47" s="564"/>
      <c r="F47" s="564"/>
      <c r="G47" s="564"/>
      <c r="H47" s="564"/>
      <c r="I47" s="564"/>
      <c r="J47" s="564"/>
    </row>
    <row r="48" ht="14.25" customHeight="1">
      <c r="B48" s="134"/>
    </row>
    <row r="49" spans="1:2" ht="13.5" customHeight="1">
      <c r="A49" s="163" t="s">
        <v>84</v>
      </c>
      <c r="B49" s="134" t="s">
        <v>127</v>
      </c>
    </row>
    <row r="50" spans="1:14" s="133" customFormat="1" ht="46.5" customHeight="1">
      <c r="A50" s="165"/>
      <c r="B50" s="574" t="s">
        <v>356</v>
      </c>
      <c r="C50" s="574"/>
      <c r="D50" s="574"/>
      <c r="E50" s="574"/>
      <c r="F50" s="574"/>
      <c r="G50" s="574"/>
      <c r="H50" s="574"/>
      <c r="I50" s="574"/>
      <c r="J50" s="574"/>
      <c r="M50" s="144"/>
      <c r="N50" s="144"/>
    </row>
    <row r="51" ht="13.5" customHeight="1">
      <c r="B51" s="134"/>
    </row>
    <row r="52" spans="1:2" ht="15" customHeight="1">
      <c r="A52" s="163" t="s">
        <v>85</v>
      </c>
      <c r="B52" s="134" t="s">
        <v>128</v>
      </c>
    </row>
    <row r="53" spans="2:10" ht="15" customHeight="1">
      <c r="B53" s="567" t="s">
        <v>169</v>
      </c>
      <c r="C53" s="567"/>
      <c r="D53" s="567"/>
      <c r="E53" s="567"/>
      <c r="F53" s="567"/>
      <c r="G53" s="567"/>
      <c r="H53" s="567"/>
      <c r="I53" s="567"/>
      <c r="J53" s="567"/>
    </row>
    <row r="54" ht="13.5" customHeight="1">
      <c r="B54" s="134"/>
    </row>
    <row r="55" ht="13.5" customHeight="1">
      <c r="B55" s="134"/>
    </row>
    <row r="56" spans="1:2" ht="15.75" customHeight="1">
      <c r="A56" s="165" t="s">
        <v>86</v>
      </c>
      <c r="B56" s="146" t="s">
        <v>130</v>
      </c>
    </row>
    <row r="57" spans="2:10" ht="36" customHeight="1">
      <c r="B57" s="564" t="s">
        <v>319</v>
      </c>
      <c r="C57" s="564"/>
      <c r="D57" s="564"/>
      <c r="E57" s="564"/>
      <c r="F57" s="564"/>
      <c r="G57" s="564"/>
      <c r="H57" s="564"/>
      <c r="I57" s="564"/>
      <c r="J57" s="564"/>
    </row>
    <row r="58" spans="1:14" s="162" customFormat="1" ht="41.25" customHeight="1">
      <c r="A58" s="180"/>
      <c r="B58" s="572" t="s">
        <v>366</v>
      </c>
      <c r="C58" s="572"/>
      <c r="D58" s="572"/>
      <c r="E58" s="572"/>
      <c r="F58" s="572"/>
      <c r="G58" s="572"/>
      <c r="H58" s="572"/>
      <c r="I58" s="572"/>
      <c r="J58" s="572"/>
      <c r="M58" s="181"/>
      <c r="N58" s="181"/>
    </row>
    <row r="59" spans="2:10" ht="41.25" customHeight="1">
      <c r="B59" s="590" t="s">
        <v>379</v>
      </c>
      <c r="C59" s="591"/>
      <c r="D59" s="591"/>
      <c r="E59" s="591"/>
      <c r="F59" s="591"/>
      <c r="G59" s="591"/>
      <c r="H59" s="591"/>
      <c r="I59" s="591"/>
      <c r="J59" s="591"/>
    </row>
    <row r="60" spans="1:2" ht="13.5" customHeight="1">
      <c r="A60" s="163" t="s">
        <v>87</v>
      </c>
      <c r="B60" s="134" t="s">
        <v>131</v>
      </c>
    </row>
    <row r="61" spans="2:10" ht="28.5" customHeight="1">
      <c r="B61" s="567" t="s">
        <v>182</v>
      </c>
      <c r="C61" s="567"/>
      <c r="D61" s="567"/>
      <c r="E61" s="567"/>
      <c r="F61" s="567"/>
      <c r="G61" s="567"/>
      <c r="H61" s="567"/>
      <c r="I61" s="567"/>
      <c r="J61" s="567"/>
    </row>
    <row r="62" ht="12.75" customHeight="1">
      <c r="A62" s="164"/>
    </row>
    <row r="63" spans="1:2" ht="12.75" customHeight="1">
      <c r="A63" s="166"/>
      <c r="B63" s="136" t="s">
        <v>205</v>
      </c>
    </row>
    <row r="64" spans="1:14" ht="12.75" customHeight="1">
      <c r="A64" s="166"/>
      <c r="B64" s="136"/>
      <c r="C64" s="137"/>
      <c r="D64" s="137"/>
      <c r="E64" s="137"/>
      <c r="F64" s="137"/>
      <c r="G64" s="137"/>
      <c r="H64" s="512" t="s">
        <v>195</v>
      </c>
      <c r="I64" s="512"/>
      <c r="J64" s="512" t="s">
        <v>196</v>
      </c>
      <c r="M64" s="511" t="s">
        <v>350</v>
      </c>
      <c r="N64" s="511"/>
    </row>
    <row r="65" spans="1:13" ht="11.25" customHeight="1">
      <c r="A65" s="166"/>
      <c r="B65" s="136"/>
      <c r="C65" s="177" t="s">
        <v>93</v>
      </c>
      <c r="D65" s="138"/>
      <c r="E65" s="138"/>
      <c r="F65" s="138"/>
      <c r="G65" s="138"/>
      <c r="H65" s="513">
        <v>39813</v>
      </c>
      <c r="I65" s="514"/>
      <c r="J65" s="514" t="s">
        <v>303</v>
      </c>
      <c r="M65" s="157" t="s">
        <v>351</v>
      </c>
    </row>
    <row r="66" spans="1:10" ht="12.75" customHeight="1">
      <c r="A66" s="166"/>
      <c r="B66" s="136"/>
      <c r="H66" s="190"/>
      <c r="I66" s="190"/>
      <c r="J66" s="515"/>
    </row>
    <row r="67" spans="1:10" ht="13.5" customHeight="1">
      <c r="A67" s="167"/>
      <c r="B67" s="139"/>
      <c r="C67" s="139" t="s">
        <v>221</v>
      </c>
      <c r="D67" s="139"/>
      <c r="E67" s="139"/>
      <c r="F67" s="139"/>
      <c r="G67" s="139"/>
      <c r="H67" s="141"/>
      <c r="I67" s="141"/>
      <c r="J67" s="196"/>
    </row>
    <row r="68" spans="1:13" ht="13.5" customHeight="1">
      <c r="A68" s="167"/>
      <c r="B68" s="139"/>
      <c r="C68" s="225" t="s">
        <v>227</v>
      </c>
      <c r="D68" s="225"/>
      <c r="E68" s="225"/>
      <c r="F68" s="225"/>
      <c r="G68" s="225"/>
      <c r="H68" s="226">
        <f>+J68-M68</f>
        <v>0</v>
      </c>
      <c r="I68" s="227"/>
      <c r="J68" s="228">
        <v>988</v>
      </c>
      <c r="M68" s="157">
        <v>988</v>
      </c>
    </row>
    <row r="69" spans="1:13" ht="13.5" customHeight="1">
      <c r="A69" s="167"/>
      <c r="B69" s="139"/>
      <c r="C69" s="225" t="s">
        <v>228</v>
      </c>
      <c r="D69" s="225"/>
      <c r="E69" s="225"/>
      <c r="F69" s="225"/>
      <c r="G69" s="225"/>
      <c r="H69" s="229">
        <v>0</v>
      </c>
      <c r="I69" s="227"/>
      <c r="J69" s="230">
        <v>10</v>
      </c>
      <c r="M69" s="157">
        <v>27</v>
      </c>
    </row>
    <row r="70" spans="1:13" ht="13.5" customHeight="1">
      <c r="A70" s="167"/>
      <c r="B70" s="139"/>
      <c r="C70" s="225" t="s">
        <v>229</v>
      </c>
      <c r="D70" s="225"/>
      <c r="E70" s="225"/>
      <c r="F70" s="225"/>
      <c r="G70" s="225"/>
      <c r="H70" s="229">
        <f aca="true" t="shared" si="0" ref="H70:H75">+J70-M70</f>
        <v>0</v>
      </c>
      <c r="I70" s="227"/>
      <c r="J70" s="230">
        <v>659</v>
      </c>
      <c r="M70" s="157">
        <v>659</v>
      </c>
    </row>
    <row r="71" spans="1:13" ht="13.5" customHeight="1">
      <c r="A71" s="167"/>
      <c r="B71" s="139"/>
      <c r="C71" s="225" t="s">
        <v>230</v>
      </c>
      <c r="D71" s="225"/>
      <c r="E71" s="225"/>
      <c r="F71" s="225"/>
      <c r="G71" s="225"/>
      <c r="H71" s="229">
        <f t="shared" si="0"/>
        <v>0</v>
      </c>
      <c r="I71" s="227"/>
      <c r="J71" s="230">
        <v>75</v>
      </c>
      <c r="M71" s="157">
        <v>75</v>
      </c>
    </row>
    <row r="72" spans="1:13" ht="13.5" customHeight="1">
      <c r="A72" s="167"/>
      <c r="B72" s="139"/>
      <c r="C72" s="225" t="s">
        <v>231</v>
      </c>
      <c r="D72" s="225"/>
      <c r="E72" s="225"/>
      <c r="F72" s="225"/>
      <c r="G72" s="225"/>
      <c r="H72" s="229">
        <f t="shared" si="0"/>
        <v>0</v>
      </c>
      <c r="I72" s="227"/>
      <c r="J72" s="230">
        <v>105</v>
      </c>
      <c r="M72" s="157">
        <v>105</v>
      </c>
    </row>
    <row r="73" spans="1:13" ht="13.5" customHeight="1">
      <c r="A73" s="167"/>
      <c r="B73" s="139"/>
      <c r="C73" s="225" t="s">
        <v>232</v>
      </c>
      <c r="D73" s="225"/>
      <c r="E73" s="225"/>
      <c r="F73" s="225"/>
      <c r="G73" s="225"/>
      <c r="H73" s="229">
        <f t="shared" si="0"/>
        <v>0</v>
      </c>
      <c r="I73" s="227"/>
      <c r="J73" s="230">
        <v>1275</v>
      </c>
      <c r="M73" s="157">
        <v>1275</v>
      </c>
    </row>
    <row r="74" spans="1:13" ht="13.5" customHeight="1">
      <c r="A74" s="167"/>
      <c r="B74" s="139"/>
      <c r="C74" s="225" t="s">
        <v>233</v>
      </c>
      <c r="D74" s="225"/>
      <c r="E74" s="225"/>
      <c r="F74" s="225"/>
      <c r="G74" s="225"/>
      <c r="H74" s="229">
        <f t="shared" si="0"/>
        <v>0</v>
      </c>
      <c r="I74" s="227"/>
      <c r="J74" s="230">
        <v>2359</v>
      </c>
      <c r="M74" s="157">
        <v>2359</v>
      </c>
    </row>
    <row r="75" spans="1:13" ht="13.5" customHeight="1">
      <c r="A75" s="167"/>
      <c r="B75" s="139"/>
      <c r="C75" s="225" t="s">
        <v>234</v>
      </c>
      <c r="D75" s="225"/>
      <c r="E75" s="225"/>
      <c r="F75" s="225"/>
      <c r="G75" s="225"/>
      <c r="H75" s="229">
        <f t="shared" si="0"/>
        <v>0</v>
      </c>
      <c r="I75" s="227"/>
      <c r="J75" s="230">
        <v>315</v>
      </c>
      <c r="M75" s="157">
        <v>315</v>
      </c>
    </row>
    <row r="76" spans="1:10" ht="13.5" customHeight="1">
      <c r="A76" s="167"/>
      <c r="B76" s="139"/>
      <c r="C76" s="225"/>
      <c r="D76" s="225"/>
      <c r="E76" s="225"/>
      <c r="F76" s="225"/>
      <c r="G76" s="225"/>
      <c r="H76" s="231"/>
      <c r="I76" s="227"/>
      <c r="J76" s="232"/>
    </row>
    <row r="77" spans="1:10" ht="13.5" customHeight="1">
      <c r="A77" s="167"/>
      <c r="B77" s="139"/>
      <c r="C77" s="139"/>
      <c r="D77" s="139"/>
      <c r="E77" s="139"/>
      <c r="F77" s="139"/>
      <c r="G77" s="139"/>
      <c r="H77" s="196">
        <f>SUM(H68:H75)</f>
        <v>0</v>
      </c>
      <c r="I77" s="196"/>
      <c r="J77" s="196">
        <f>SUM(J68:J75)</f>
        <v>5786</v>
      </c>
    </row>
    <row r="78" spans="1:13" ht="15" customHeight="1">
      <c r="A78" s="167"/>
      <c r="B78" s="139"/>
      <c r="C78" s="139" t="s">
        <v>222</v>
      </c>
      <c r="D78" s="139"/>
      <c r="E78" s="139"/>
      <c r="F78" s="139"/>
      <c r="G78" s="139"/>
      <c r="H78" s="141">
        <f>+J78-M78</f>
        <v>221</v>
      </c>
      <c r="I78" s="141"/>
      <c r="J78" s="141">
        <v>1296</v>
      </c>
      <c r="M78" s="157">
        <v>1075</v>
      </c>
    </row>
    <row r="79" spans="1:13" ht="15" customHeight="1">
      <c r="A79" s="167"/>
      <c r="B79" s="139"/>
      <c r="C79" s="139" t="s">
        <v>223</v>
      </c>
      <c r="D79" s="139"/>
      <c r="E79" s="139"/>
      <c r="F79" s="139"/>
      <c r="G79" s="139"/>
      <c r="H79" s="141">
        <f>+J79-M79</f>
        <v>1116</v>
      </c>
      <c r="I79" s="141"/>
      <c r="J79" s="141">
        <v>4258</v>
      </c>
      <c r="M79" s="157">
        <v>3142</v>
      </c>
    </row>
    <row r="80" spans="1:13" ht="15" customHeight="1">
      <c r="A80" s="167"/>
      <c r="B80" s="139"/>
      <c r="C80" s="139" t="s">
        <v>224</v>
      </c>
      <c r="D80" s="139"/>
      <c r="E80" s="139"/>
      <c r="F80" s="139"/>
      <c r="G80" s="139"/>
      <c r="H80" s="141">
        <f>+J80-M80</f>
        <v>10</v>
      </c>
      <c r="I80" s="141"/>
      <c r="J80" s="141">
        <v>85</v>
      </c>
      <c r="M80" s="157">
        <v>75</v>
      </c>
    </row>
    <row r="81" spans="1:13" ht="15" customHeight="1">
      <c r="A81" s="167"/>
      <c r="B81" s="139"/>
      <c r="C81" s="139" t="s">
        <v>358</v>
      </c>
      <c r="D81" s="139"/>
      <c r="E81" s="139"/>
      <c r="F81" s="139"/>
      <c r="G81" s="139"/>
      <c r="H81" s="538">
        <f>+J81-M81</f>
        <v>141</v>
      </c>
      <c r="I81" s="538"/>
      <c r="J81" s="538">
        <v>141</v>
      </c>
      <c r="M81" s="157">
        <v>0</v>
      </c>
    </row>
    <row r="82" spans="1:10" ht="15" customHeight="1">
      <c r="A82" s="167"/>
      <c r="B82" s="139"/>
      <c r="C82" s="139"/>
      <c r="D82" s="139"/>
      <c r="E82" s="139"/>
      <c r="F82" s="139"/>
      <c r="G82" s="139"/>
      <c r="H82" s="141">
        <f>SUM(H77:H81)</f>
        <v>1488</v>
      </c>
      <c r="I82" s="141"/>
      <c r="J82" s="141">
        <f>SUM(J77:J81)</f>
        <v>11566</v>
      </c>
    </row>
    <row r="83" spans="1:10" ht="15" customHeight="1">
      <c r="A83" s="167"/>
      <c r="B83" s="139"/>
      <c r="C83" s="139" t="s">
        <v>361</v>
      </c>
      <c r="D83" s="139"/>
      <c r="E83" s="139"/>
      <c r="F83" s="139"/>
      <c r="G83" s="139"/>
      <c r="H83" s="141">
        <v>-17</v>
      </c>
      <c r="I83" s="141"/>
      <c r="J83" s="141">
        <v>0</v>
      </c>
    </row>
    <row r="84" spans="1:13" ht="15" customHeight="1">
      <c r="A84" s="167"/>
      <c r="B84" s="139"/>
      <c r="C84" s="139" t="s">
        <v>349</v>
      </c>
      <c r="D84" s="139"/>
      <c r="E84" s="139"/>
      <c r="F84" s="139"/>
      <c r="G84" s="139"/>
      <c r="H84" s="141">
        <f>+J84-M84</f>
        <v>-169</v>
      </c>
      <c r="I84" s="141"/>
      <c r="J84" s="141">
        <f>-38-30-141</f>
        <v>-209</v>
      </c>
      <c r="M84" s="157">
        <f>-10-30</f>
        <v>-40</v>
      </c>
    </row>
    <row r="85" spans="1:10" ht="15" customHeight="1">
      <c r="A85" s="167"/>
      <c r="B85" s="139"/>
      <c r="C85" s="139"/>
      <c r="D85" s="139"/>
      <c r="E85" s="139"/>
      <c r="F85" s="139"/>
      <c r="G85" s="139"/>
      <c r="H85" s="141"/>
      <c r="I85" s="141"/>
      <c r="J85" s="141"/>
    </row>
    <row r="86" spans="1:10" ht="15" customHeight="1">
      <c r="A86" s="167"/>
      <c r="B86" s="139"/>
      <c r="C86" s="139"/>
      <c r="D86" s="139"/>
      <c r="E86" s="139"/>
      <c r="F86" s="139"/>
      <c r="G86" s="139"/>
      <c r="H86" s="141"/>
      <c r="I86" s="141"/>
      <c r="J86" s="141"/>
    </row>
    <row r="87" spans="1:13" ht="14.25" customHeight="1" thickBot="1">
      <c r="A87" s="167"/>
      <c r="B87" s="139"/>
      <c r="C87" s="160" t="s">
        <v>88</v>
      </c>
      <c r="D87" s="160"/>
      <c r="E87" s="160"/>
      <c r="F87" s="160"/>
      <c r="G87" s="160"/>
      <c r="H87" s="161">
        <f>SUM(H82:H86)</f>
        <v>1302</v>
      </c>
      <c r="I87" s="161"/>
      <c r="J87" s="161">
        <f>SUM(J82:J86)</f>
        <v>11357</v>
      </c>
      <c r="M87" s="157">
        <f>SUM(M68:M84)</f>
        <v>10055</v>
      </c>
    </row>
    <row r="88" spans="1:13" ht="18.75" customHeight="1">
      <c r="A88" s="167"/>
      <c r="B88" s="139"/>
      <c r="C88" s="139"/>
      <c r="D88" s="139"/>
      <c r="E88" s="139"/>
      <c r="F88" s="139"/>
      <c r="G88" s="139"/>
      <c r="H88" s="141"/>
      <c r="I88" s="141"/>
      <c r="J88" s="141"/>
      <c r="M88" s="157">
        <f>+M87+H87</f>
        <v>11357</v>
      </c>
    </row>
    <row r="89" spans="1:2" ht="12.75" customHeight="1">
      <c r="A89" s="166"/>
      <c r="B89" s="136" t="s">
        <v>204</v>
      </c>
    </row>
    <row r="90" spans="1:13" ht="12.75" customHeight="1">
      <c r="A90" s="166"/>
      <c r="B90" s="136"/>
      <c r="C90" s="137"/>
      <c r="D90" s="137"/>
      <c r="E90" s="137"/>
      <c r="F90" s="137"/>
      <c r="G90" s="137"/>
      <c r="H90" s="512" t="s">
        <v>195</v>
      </c>
      <c r="I90" s="512"/>
      <c r="J90" s="512" t="s">
        <v>196</v>
      </c>
      <c r="M90" s="157" t="s">
        <v>352</v>
      </c>
    </row>
    <row r="91" spans="1:13" ht="11.25" customHeight="1">
      <c r="A91" s="166"/>
      <c r="B91" s="139"/>
      <c r="C91" s="177" t="s">
        <v>93</v>
      </c>
      <c r="D91" s="138"/>
      <c r="E91" s="138"/>
      <c r="F91" s="138"/>
      <c r="G91" s="138"/>
      <c r="H91" s="513">
        <v>39813</v>
      </c>
      <c r="I91" s="514"/>
      <c r="J91" s="514" t="s">
        <v>303</v>
      </c>
      <c r="M91" s="157" t="s">
        <v>351</v>
      </c>
    </row>
    <row r="92" spans="1:10" ht="12.75" customHeight="1">
      <c r="A92" s="166"/>
      <c r="B92" s="136"/>
      <c r="H92" s="190"/>
      <c r="I92" s="190"/>
      <c r="J92" s="190"/>
    </row>
    <row r="93" spans="1:10" ht="15" customHeight="1">
      <c r="A93" s="167"/>
      <c r="B93" s="139"/>
      <c r="C93" s="139"/>
      <c r="D93" s="139"/>
      <c r="E93" s="139"/>
      <c r="F93" s="139"/>
      <c r="G93" s="139"/>
      <c r="H93" s="191"/>
      <c r="I93" s="191"/>
      <c r="J93" s="140"/>
    </row>
    <row r="94" spans="1:13" ht="15" customHeight="1">
      <c r="A94" s="167"/>
      <c r="B94" s="139"/>
      <c r="C94" s="139" t="s">
        <v>197</v>
      </c>
      <c r="D94" s="139"/>
      <c r="E94" s="139"/>
      <c r="F94" s="139"/>
      <c r="G94" s="142"/>
      <c r="H94" s="141">
        <f>+J94-M94</f>
        <v>675</v>
      </c>
      <c r="I94" s="141"/>
      <c r="J94" s="143">
        <f>5219</f>
        <v>5219</v>
      </c>
      <c r="K94" s="210"/>
      <c r="M94" s="157">
        <v>4544</v>
      </c>
    </row>
    <row r="95" spans="1:13" ht="15" customHeight="1">
      <c r="A95" s="167"/>
      <c r="B95" s="139"/>
      <c r="C95" s="139" t="s">
        <v>357</v>
      </c>
      <c r="D95" s="139"/>
      <c r="E95" s="139"/>
      <c r="F95" s="139"/>
      <c r="G95" s="142"/>
      <c r="H95" s="141">
        <f>+J95-M95</f>
        <v>-169</v>
      </c>
      <c r="I95" s="141"/>
      <c r="J95" s="143">
        <v>-209</v>
      </c>
      <c r="K95" s="210"/>
      <c r="M95" s="157">
        <v>-40</v>
      </c>
    </row>
    <row r="96" spans="1:14" ht="15" customHeight="1">
      <c r="A96" s="167"/>
      <c r="B96" s="139"/>
      <c r="C96" s="225" t="s">
        <v>220</v>
      </c>
      <c r="D96" s="225"/>
      <c r="E96" s="225"/>
      <c r="F96" s="225"/>
      <c r="G96" s="234"/>
      <c r="H96" s="227"/>
      <c r="I96" s="227"/>
      <c r="J96" s="235"/>
      <c r="K96" s="221"/>
      <c r="L96" s="221"/>
      <c r="M96" s="507"/>
      <c r="N96" s="507"/>
    </row>
    <row r="97" spans="1:14" ht="15" customHeight="1">
      <c r="A97" s="167"/>
      <c r="B97" s="139"/>
      <c r="C97" s="225" t="s">
        <v>235</v>
      </c>
      <c r="D97" s="225"/>
      <c r="E97" s="225"/>
      <c r="F97" s="225"/>
      <c r="G97" s="234"/>
      <c r="H97" s="236">
        <f>+J97-M97</f>
        <v>26</v>
      </c>
      <c r="I97" s="227"/>
      <c r="J97" s="236">
        <v>556</v>
      </c>
      <c r="K97" s="221"/>
      <c r="L97" s="221"/>
      <c r="M97" s="507">
        <v>530</v>
      </c>
      <c r="N97" s="507"/>
    </row>
    <row r="98" spans="1:14" ht="15" customHeight="1">
      <c r="A98" s="167"/>
      <c r="B98" s="139"/>
      <c r="C98" s="225" t="s">
        <v>236</v>
      </c>
      <c r="D98" s="225"/>
      <c r="E98" s="225"/>
      <c r="F98" s="225"/>
      <c r="G98" s="234"/>
      <c r="H98" s="237">
        <f>+J98-M98</f>
        <v>1</v>
      </c>
      <c r="I98" s="227"/>
      <c r="J98" s="237">
        <v>5</v>
      </c>
      <c r="K98" s="221"/>
      <c r="L98" s="221"/>
      <c r="M98" s="507">
        <v>4</v>
      </c>
      <c r="N98" s="507"/>
    </row>
    <row r="99" spans="1:14" ht="15" customHeight="1">
      <c r="A99" s="167"/>
      <c r="B99" s="139"/>
      <c r="C99" s="225" t="s">
        <v>237</v>
      </c>
      <c r="D99" s="225"/>
      <c r="E99" s="225"/>
      <c r="F99" s="225"/>
      <c r="G99" s="234"/>
      <c r="H99" s="237">
        <f>+J99-M99</f>
        <v>727</v>
      </c>
      <c r="I99" s="227"/>
      <c r="J99" s="237">
        <v>3217</v>
      </c>
      <c r="K99" s="221"/>
      <c r="L99" s="221"/>
      <c r="M99" s="507">
        <v>2490</v>
      </c>
      <c r="N99" s="507"/>
    </row>
    <row r="100" spans="1:14" ht="15" customHeight="1">
      <c r="A100" s="167"/>
      <c r="B100" s="139"/>
      <c r="C100" s="225" t="s">
        <v>238</v>
      </c>
      <c r="D100" s="225"/>
      <c r="E100" s="225"/>
      <c r="F100" s="225"/>
      <c r="G100" s="234"/>
      <c r="H100" s="237">
        <v>0</v>
      </c>
      <c r="I100" s="227"/>
      <c r="J100" s="237">
        <v>6</v>
      </c>
      <c r="K100" s="221"/>
      <c r="L100" s="221"/>
      <c r="M100" s="507">
        <v>19</v>
      </c>
      <c r="N100" s="507"/>
    </row>
    <row r="101" spans="1:14" ht="15" customHeight="1">
      <c r="A101" s="167"/>
      <c r="B101" s="139"/>
      <c r="C101" s="225" t="s">
        <v>239</v>
      </c>
      <c r="D101" s="225"/>
      <c r="E101" s="225"/>
      <c r="F101" s="225"/>
      <c r="G101" s="234"/>
      <c r="H101" s="237">
        <f>+J101-M101</f>
        <v>25</v>
      </c>
      <c r="I101" s="227"/>
      <c r="J101" s="237">
        <f>1556+455</f>
        <v>2011</v>
      </c>
      <c r="K101" s="221"/>
      <c r="L101" s="221"/>
      <c r="M101" s="507">
        <v>1986</v>
      </c>
      <c r="N101" s="507"/>
    </row>
    <row r="102" spans="1:14" ht="15" customHeight="1">
      <c r="A102" s="167"/>
      <c r="B102" s="139"/>
      <c r="C102" s="225" t="s">
        <v>240</v>
      </c>
      <c r="D102" s="225"/>
      <c r="E102" s="225"/>
      <c r="F102" s="225"/>
      <c r="G102" s="234"/>
      <c r="H102" s="238">
        <f>+J102-M102</f>
        <v>30</v>
      </c>
      <c r="I102" s="227"/>
      <c r="J102" s="238">
        <v>552</v>
      </c>
      <c r="K102" s="221"/>
      <c r="L102" s="221"/>
      <c r="M102" s="507">
        <v>522</v>
      </c>
      <c r="N102" s="507"/>
    </row>
    <row r="103" spans="1:14" ht="15" customHeight="1">
      <c r="A103" s="167"/>
      <c r="B103" s="139"/>
      <c r="C103" s="225"/>
      <c r="D103" s="225"/>
      <c r="E103" s="225"/>
      <c r="F103" s="225"/>
      <c r="G103" s="234"/>
      <c r="H103" s="235">
        <f>SUM(H97:H102)</f>
        <v>809</v>
      </c>
      <c r="I103" s="227"/>
      <c r="J103" s="235">
        <f>SUM(J97:J102)</f>
        <v>6347</v>
      </c>
      <c r="K103" s="221"/>
      <c r="L103" s="221"/>
      <c r="M103" s="507"/>
      <c r="N103" s="507"/>
    </row>
    <row r="104" spans="1:14" ht="15" customHeight="1">
      <c r="A104" s="167"/>
      <c r="B104" s="139"/>
      <c r="C104" s="139" t="s">
        <v>361</v>
      </c>
      <c r="D104" s="139"/>
      <c r="E104" s="225"/>
      <c r="F104" s="225"/>
      <c r="G104" s="234"/>
      <c r="H104" s="235">
        <v>-13</v>
      </c>
      <c r="I104" s="227"/>
      <c r="J104" s="235">
        <v>0</v>
      </c>
      <c r="K104" s="221"/>
      <c r="L104" s="221"/>
      <c r="M104" s="507"/>
      <c r="N104" s="507"/>
    </row>
    <row r="105" spans="1:14" ht="15" customHeight="1">
      <c r="A105" s="167"/>
      <c r="B105" s="139"/>
      <c r="C105" s="225"/>
      <c r="D105" s="225"/>
      <c r="E105" s="225"/>
      <c r="F105" s="225"/>
      <c r="G105" s="234"/>
      <c r="H105" s="235"/>
      <c r="I105" s="227"/>
      <c r="J105" s="235"/>
      <c r="K105" s="221"/>
      <c r="L105" s="221"/>
      <c r="M105" s="507"/>
      <c r="N105" s="507"/>
    </row>
    <row r="106" spans="1:14" ht="15" customHeight="1">
      <c r="A106" s="167"/>
      <c r="B106" s="139"/>
      <c r="C106" s="225"/>
      <c r="D106" s="225"/>
      <c r="E106" s="225"/>
      <c r="F106" s="225"/>
      <c r="G106" s="234"/>
      <c r="H106" s="235"/>
      <c r="I106" s="227"/>
      <c r="J106" s="235"/>
      <c r="K106" s="221"/>
      <c r="L106" s="221"/>
      <c r="M106" s="507"/>
      <c r="N106" s="507"/>
    </row>
    <row r="107" spans="1:14" ht="14.25" customHeight="1" thickBot="1">
      <c r="A107" s="167"/>
      <c r="B107" s="139"/>
      <c r="C107" s="239" t="s">
        <v>88</v>
      </c>
      <c r="D107" s="239"/>
      <c r="E107" s="239"/>
      <c r="F107" s="239"/>
      <c r="G107" s="240"/>
      <c r="H107" s="241">
        <f>+H94+H95+H103+H104</f>
        <v>1302</v>
      </c>
      <c r="I107" s="242"/>
      <c r="J107" s="241">
        <f>+J94+J95+J103</f>
        <v>11357</v>
      </c>
      <c r="K107" s="221"/>
      <c r="L107" s="221"/>
      <c r="M107" s="507">
        <f>SUM(M94:M105)</f>
        <v>10055</v>
      </c>
      <c r="N107" s="507"/>
    </row>
    <row r="108" spans="1:14" ht="12.75">
      <c r="A108" s="167"/>
      <c r="B108" s="139"/>
      <c r="C108" s="225"/>
      <c r="D108" s="225"/>
      <c r="E108" s="225"/>
      <c r="F108" s="225"/>
      <c r="G108" s="234"/>
      <c r="H108" s="243"/>
      <c r="I108" s="243"/>
      <c r="J108" s="235"/>
      <c r="K108" s="221"/>
      <c r="L108" s="221"/>
      <c r="M108" s="507">
        <f>+M107+H107</f>
        <v>11357</v>
      </c>
      <c r="N108" s="507"/>
    </row>
    <row r="109" spans="1:14" ht="12.75" customHeight="1">
      <c r="A109" s="167"/>
      <c r="C109" s="221"/>
      <c r="D109" s="221"/>
      <c r="E109" s="221"/>
      <c r="F109" s="221"/>
      <c r="G109" s="221"/>
      <c r="H109" s="244"/>
      <c r="I109" s="244"/>
      <c r="J109" s="245"/>
      <c r="K109" s="221"/>
      <c r="L109" s="221"/>
      <c r="M109" s="507"/>
      <c r="N109" s="507"/>
    </row>
    <row r="110" spans="1:14" s="133" customFormat="1" ht="15" customHeight="1">
      <c r="A110" s="165" t="s">
        <v>89</v>
      </c>
      <c r="B110" s="146" t="s">
        <v>141</v>
      </c>
      <c r="G110" s="423"/>
      <c r="M110" s="144"/>
      <c r="N110" s="144"/>
    </row>
    <row r="111" spans="1:14" s="133" customFormat="1" ht="15" customHeight="1">
      <c r="A111" s="165"/>
      <c r="B111" s="146"/>
      <c r="G111" s="423"/>
      <c r="M111" s="144"/>
      <c r="N111" s="144"/>
    </row>
    <row r="112" spans="1:14" s="133" customFormat="1" ht="36.75" customHeight="1">
      <c r="A112" s="165"/>
      <c r="B112" s="565" t="s">
        <v>383</v>
      </c>
      <c r="C112" s="565"/>
      <c r="D112" s="565"/>
      <c r="E112" s="565"/>
      <c r="F112" s="565"/>
      <c r="G112" s="565"/>
      <c r="H112" s="565"/>
      <c r="I112" s="565"/>
      <c r="J112" s="565"/>
      <c r="M112" s="144"/>
      <c r="N112" s="144"/>
    </row>
    <row r="113" spans="1:14" s="502" customFormat="1" ht="15" customHeight="1">
      <c r="A113" s="505"/>
      <c r="B113" s="573"/>
      <c r="C113" s="573"/>
      <c r="D113" s="573"/>
      <c r="E113" s="573"/>
      <c r="F113" s="573"/>
      <c r="G113" s="573"/>
      <c r="H113" s="573"/>
      <c r="I113" s="573"/>
      <c r="J113" s="573"/>
      <c r="M113" s="144"/>
      <c r="N113" s="144"/>
    </row>
    <row r="114" spans="1:2" ht="16.5" customHeight="1">
      <c r="A114" s="163" t="s">
        <v>90</v>
      </c>
      <c r="B114" s="134" t="s">
        <v>1</v>
      </c>
    </row>
    <row r="115" spans="2:10" ht="35.25" customHeight="1">
      <c r="B115" s="588" t="s">
        <v>207</v>
      </c>
      <c r="C115" s="588"/>
      <c r="D115" s="588"/>
      <c r="E115" s="588"/>
      <c r="F115" s="588"/>
      <c r="G115" s="588"/>
      <c r="H115" s="588"/>
      <c r="I115" s="588"/>
      <c r="J115" s="588"/>
    </row>
    <row r="116" spans="1:14" s="133" customFormat="1" ht="113.25" customHeight="1">
      <c r="A116" s="200"/>
      <c r="B116" s="589" t="s">
        <v>371</v>
      </c>
      <c r="C116" s="589"/>
      <c r="D116" s="589"/>
      <c r="E116" s="589"/>
      <c r="F116" s="589"/>
      <c r="G116" s="589"/>
      <c r="H116" s="589"/>
      <c r="I116" s="589"/>
      <c r="J116" s="589"/>
      <c r="M116" s="144"/>
      <c r="N116" s="144"/>
    </row>
    <row r="117" spans="1:10" ht="13.5" customHeight="1">
      <c r="A117" s="168"/>
      <c r="B117" s="187"/>
      <c r="C117" s="198"/>
      <c r="D117" s="198"/>
      <c r="E117" s="187"/>
      <c r="F117" s="187"/>
      <c r="G117" s="187"/>
      <c r="H117" s="187"/>
      <c r="I117" s="187"/>
      <c r="J117" s="187"/>
    </row>
    <row r="118" spans="1:10" ht="13.5" customHeight="1">
      <c r="A118" s="200"/>
      <c r="B118" s="580"/>
      <c r="C118" s="580"/>
      <c r="D118" s="580"/>
      <c r="E118" s="580"/>
      <c r="F118" s="580"/>
      <c r="G118" s="580"/>
      <c r="H118" s="580"/>
      <c r="I118" s="580"/>
      <c r="J118" s="580"/>
    </row>
    <row r="119" spans="1:10" ht="12" customHeight="1">
      <c r="A119" s="172"/>
      <c r="B119" s="174"/>
      <c r="C119" s="145"/>
      <c r="D119" s="145"/>
      <c r="E119" s="145"/>
      <c r="F119" s="145"/>
      <c r="G119" s="145"/>
      <c r="H119" s="145"/>
      <c r="I119" s="145"/>
      <c r="J119" s="145"/>
    </row>
    <row r="120" spans="1:2" ht="12.75" customHeight="1">
      <c r="A120" s="163" t="s">
        <v>91</v>
      </c>
      <c r="B120" s="134" t="s">
        <v>2</v>
      </c>
    </row>
    <row r="121" spans="2:10" ht="12" customHeight="1">
      <c r="B121" s="135"/>
      <c r="C121" s="135"/>
      <c r="D121" s="135"/>
      <c r="E121" s="135"/>
      <c r="F121" s="135"/>
      <c r="G121" s="135"/>
      <c r="H121" s="135"/>
      <c r="I121" s="135"/>
      <c r="J121" s="421" t="s">
        <v>93</v>
      </c>
    </row>
    <row r="122" spans="2:10" ht="14.25" customHeight="1">
      <c r="B122" s="135"/>
      <c r="C122" s="561" t="s">
        <v>317</v>
      </c>
      <c r="D122" s="561"/>
      <c r="E122" s="561"/>
      <c r="F122" s="561"/>
      <c r="G122" s="135"/>
      <c r="H122" s="135"/>
      <c r="I122" s="135"/>
      <c r="J122" s="135"/>
    </row>
    <row r="123" spans="2:10" ht="14.25" customHeight="1">
      <c r="B123" s="135"/>
      <c r="C123" s="543" t="s">
        <v>362</v>
      </c>
      <c r="D123" s="543"/>
      <c r="E123" s="543"/>
      <c r="F123" s="543"/>
      <c r="G123" s="135"/>
      <c r="H123" s="135"/>
      <c r="I123" s="135"/>
      <c r="J123" s="424">
        <f>4200+500</f>
        <v>4700</v>
      </c>
    </row>
    <row r="124" spans="2:10" ht="14.25" customHeight="1">
      <c r="B124" s="135"/>
      <c r="C124" s="543" t="s">
        <v>363</v>
      </c>
      <c r="D124" s="173"/>
      <c r="E124" s="173"/>
      <c r="F124" s="173"/>
      <c r="G124" s="135"/>
      <c r="H124" s="135"/>
      <c r="I124" s="135"/>
      <c r="J124" s="424"/>
    </row>
    <row r="125" spans="2:10" ht="14.25" customHeight="1">
      <c r="B125" s="135"/>
      <c r="C125" s="173" t="s">
        <v>320</v>
      </c>
      <c r="D125" s="173"/>
      <c r="E125" s="173"/>
      <c r="F125" s="173"/>
      <c r="G125" s="135"/>
      <c r="H125" s="135"/>
      <c r="I125" s="135"/>
      <c r="J125" s="424">
        <v>10</v>
      </c>
    </row>
    <row r="126" spans="2:10" ht="14.25" customHeight="1" thickBot="1">
      <c r="B126" s="135"/>
      <c r="C126" s="173"/>
      <c r="D126" s="173"/>
      <c r="E126" s="173"/>
      <c r="F126" s="173"/>
      <c r="G126" s="135"/>
      <c r="H126" s="135"/>
      <c r="I126" s="135"/>
      <c r="J126" s="425">
        <f>+J123+J125</f>
        <v>4710</v>
      </c>
    </row>
    <row r="127" spans="2:10" ht="11.25" customHeight="1">
      <c r="B127" s="135"/>
      <c r="C127" s="135"/>
      <c r="D127" s="135"/>
      <c r="E127" s="135"/>
      <c r="F127" s="135"/>
      <c r="G127" s="135"/>
      <c r="H127" s="135"/>
      <c r="I127" s="135"/>
      <c r="J127" s="135"/>
    </row>
    <row r="128" spans="2:10" ht="34.5" customHeight="1">
      <c r="B128" s="588" t="s">
        <v>318</v>
      </c>
      <c r="C128" s="588"/>
      <c r="D128" s="588"/>
      <c r="E128" s="588"/>
      <c r="F128" s="588"/>
      <c r="G128" s="588"/>
      <c r="H128" s="588"/>
      <c r="I128" s="588"/>
      <c r="J128" s="588"/>
    </row>
    <row r="129" spans="2:10" ht="9.75" customHeight="1">
      <c r="B129" s="594"/>
      <c r="C129" s="594"/>
      <c r="D129" s="594"/>
      <c r="E129" s="594"/>
      <c r="F129" s="594"/>
      <c r="G129" s="594"/>
      <c r="H129" s="594"/>
      <c r="I129" s="594"/>
      <c r="J129" s="594"/>
    </row>
    <row r="130" spans="2:10" ht="11.25" customHeight="1">
      <c r="B130" s="400"/>
      <c r="C130" s="400"/>
      <c r="D130" s="400"/>
      <c r="E130" s="400"/>
      <c r="F130" s="400"/>
      <c r="G130" s="400"/>
      <c r="H130" s="400"/>
      <c r="I130" s="400"/>
      <c r="J130" s="400"/>
    </row>
    <row r="131" spans="1:3" ht="12.75" customHeight="1">
      <c r="A131" s="163" t="s">
        <v>92</v>
      </c>
      <c r="B131" s="535" t="s">
        <v>3</v>
      </c>
      <c r="C131" s="133"/>
    </row>
    <row r="132" spans="1:10" ht="12.75" customHeight="1">
      <c r="A132" s="164"/>
      <c r="B132" s="567" t="s">
        <v>348</v>
      </c>
      <c r="C132" s="567"/>
      <c r="D132" s="567"/>
      <c r="E132" s="567"/>
      <c r="F132" s="567"/>
      <c r="G132" s="567"/>
      <c r="H132" s="567"/>
      <c r="I132" s="567"/>
      <c r="J132" s="567"/>
    </row>
    <row r="133" spans="1:10" ht="12.75" customHeight="1">
      <c r="A133" s="164"/>
      <c r="B133" s="135"/>
      <c r="C133" s="135"/>
      <c r="D133" s="135"/>
      <c r="E133" s="135"/>
      <c r="F133" s="135"/>
      <c r="G133" s="135"/>
      <c r="H133" s="155"/>
      <c r="I133" s="155"/>
      <c r="J133" s="155"/>
    </row>
    <row r="134" spans="1:10" ht="12.75" customHeight="1">
      <c r="A134" s="587" t="s">
        <v>206</v>
      </c>
      <c r="B134" s="587"/>
      <c r="C134" s="587"/>
      <c r="D134" s="587"/>
      <c r="E134" s="587"/>
      <c r="F134" s="587"/>
      <c r="G134" s="587"/>
      <c r="H134" s="587"/>
      <c r="I134" s="587"/>
      <c r="J134" s="587"/>
    </row>
    <row r="135" spans="1:10" ht="12.75" customHeight="1">
      <c r="A135" s="164"/>
      <c r="B135" s="135"/>
      <c r="C135" s="135"/>
      <c r="D135" s="135"/>
      <c r="E135" s="135"/>
      <c r="F135" s="135"/>
      <c r="G135" s="135"/>
      <c r="H135" s="155"/>
      <c r="I135" s="155"/>
      <c r="J135" s="155"/>
    </row>
    <row r="136" ht="12.75" customHeight="1"/>
    <row r="137" spans="1:7" ht="10.5" customHeight="1">
      <c r="A137" s="164"/>
      <c r="C137" s="146"/>
      <c r="D137" s="133"/>
      <c r="E137" s="133"/>
      <c r="F137" s="133"/>
      <c r="G137" s="133"/>
    </row>
    <row r="138" spans="1:14" s="134" customFormat="1" ht="12.75" customHeight="1">
      <c r="A138" s="582" t="s">
        <v>189</v>
      </c>
      <c r="B138" s="582"/>
      <c r="C138" s="582"/>
      <c r="D138" s="582"/>
      <c r="E138" s="582"/>
      <c r="F138" s="582"/>
      <c r="G138" s="582"/>
      <c r="H138" s="582"/>
      <c r="I138" s="582"/>
      <c r="J138" s="582"/>
      <c r="M138" s="506"/>
      <c r="N138" s="506"/>
    </row>
    <row r="139" spans="1:14" s="147" customFormat="1" ht="12.75" customHeight="1">
      <c r="A139" s="562" t="s">
        <v>190</v>
      </c>
      <c r="B139" s="562"/>
      <c r="C139" s="562"/>
      <c r="D139" s="562"/>
      <c r="E139" s="562"/>
      <c r="F139" s="562"/>
      <c r="G139" s="562"/>
      <c r="H139" s="562"/>
      <c r="I139" s="562"/>
      <c r="J139" s="562"/>
      <c r="M139" s="508"/>
      <c r="N139" s="508"/>
    </row>
    <row r="140" spans="1:14" s="149" customFormat="1" ht="12.75" customHeight="1">
      <c r="A140" s="169"/>
      <c r="B140" s="148"/>
      <c r="C140" s="148"/>
      <c r="D140" s="148"/>
      <c r="E140" s="148"/>
      <c r="F140" s="148"/>
      <c r="G140" s="148"/>
      <c r="H140" s="192"/>
      <c r="I140" s="192"/>
      <c r="J140" s="192"/>
      <c r="M140" s="509"/>
      <c r="N140" s="509"/>
    </row>
    <row r="141" spans="1:14" s="147" customFormat="1" ht="12.75" customHeight="1">
      <c r="A141" s="165" t="s">
        <v>140</v>
      </c>
      <c r="B141" s="146" t="s">
        <v>139</v>
      </c>
      <c r="C141" s="133"/>
      <c r="D141" s="422"/>
      <c r="E141" s="133"/>
      <c r="F141" s="133"/>
      <c r="G141" s="133"/>
      <c r="H141" s="133"/>
      <c r="I141" s="133"/>
      <c r="J141" s="133"/>
      <c r="M141" s="508"/>
      <c r="N141" s="508"/>
    </row>
    <row r="142" spans="1:14" s="147" customFormat="1" ht="12.75" customHeight="1">
      <c r="A142" s="165"/>
      <c r="B142" s="146"/>
      <c r="C142" s="133"/>
      <c r="D142" s="133"/>
      <c r="E142" s="133"/>
      <c r="F142" s="175"/>
      <c r="G142" s="133"/>
      <c r="H142" s="133"/>
      <c r="I142" s="133"/>
      <c r="J142" s="133"/>
      <c r="M142" s="508"/>
      <c r="N142" s="508"/>
    </row>
    <row r="143" spans="1:14" s="147" customFormat="1" ht="71.25" customHeight="1">
      <c r="A143" s="165"/>
      <c r="B143" s="568" t="s">
        <v>378</v>
      </c>
      <c r="C143" s="571"/>
      <c r="D143" s="571"/>
      <c r="E143" s="571"/>
      <c r="F143" s="571"/>
      <c r="G143" s="571"/>
      <c r="H143" s="571"/>
      <c r="I143" s="571"/>
      <c r="J143" s="571"/>
      <c r="M143" s="508"/>
      <c r="N143" s="508"/>
    </row>
    <row r="144" spans="1:14" s="147" customFormat="1" ht="45.75" customHeight="1">
      <c r="A144" s="165"/>
      <c r="B144" s="568" t="s">
        <v>380</v>
      </c>
      <c r="C144" s="569"/>
      <c r="D144" s="569"/>
      <c r="E144" s="569"/>
      <c r="F144" s="569"/>
      <c r="G144" s="569"/>
      <c r="H144" s="569"/>
      <c r="I144" s="569"/>
      <c r="J144" s="569"/>
      <c r="M144" s="508"/>
      <c r="N144" s="508"/>
    </row>
    <row r="145" spans="1:14" s="147" customFormat="1" ht="60.75" customHeight="1">
      <c r="A145" s="165"/>
      <c r="B145" s="569" t="s">
        <v>367</v>
      </c>
      <c r="C145" s="569"/>
      <c r="D145" s="569"/>
      <c r="E145" s="569"/>
      <c r="F145" s="569"/>
      <c r="G145" s="569"/>
      <c r="H145" s="569"/>
      <c r="I145" s="569"/>
      <c r="J145" s="569"/>
      <c r="M145" s="508"/>
      <c r="N145" s="508"/>
    </row>
    <row r="146" spans="1:14" s="147" customFormat="1" ht="39.75" customHeight="1">
      <c r="A146" s="165"/>
      <c r="B146" s="581" t="s">
        <v>364</v>
      </c>
      <c r="C146" s="581"/>
      <c r="D146" s="581"/>
      <c r="E146" s="581"/>
      <c r="F146" s="581"/>
      <c r="G146" s="581"/>
      <c r="H146" s="581"/>
      <c r="I146" s="581"/>
      <c r="J146" s="581"/>
      <c r="M146" s="516" t="s">
        <v>353</v>
      </c>
      <c r="N146" s="516"/>
    </row>
    <row r="147" spans="1:14" s="133" customFormat="1" ht="31.5" customHeight="1">
      <c r="A147" s="165" t="s">
        <v>95</v>
      </c>
      <c r="B147" s="595" t="s">
        <v>118</v>
      </c>
      <c r="C147" s="595"/>
      <c r="D147" s="595"/>
      <c r="E147" s="595"/>
      <c r="F147" s="595"/>
      <c r="G147" s="595"/>
      <c r="H147" s="595"/>
      <c r="I147" s="595"/>
      <c r="J147" s="595"/>
      <c r="M147" s="144"/>
      <c r="N147" s="144"/>
    </row>
    <row r="148" spans="1:14" s="133" customFormat="1" ht="46.5" customHeight="1">
      <c r="A148" s="165"/>
      <c r="B148" s="590" t="s">
        <v>381</v>
      </c>
      <c r="C148" s="591"/>
      <c r="D148" s="591"/>
      <c r="E148" s="591"/>
      <c r="F148" s="591"/>
      <c r="G148" s="591"/>
      <c r="H148" s="591"/>
      <c r="I148" s="591"/>
      <c r="J148" s="591"/>
      <c r="M148" s="144"/>
      <c r="N148" s="144"/>
    </row>
    <row r="149" spans="1:14" s="133" customFormat="1" ht="12.75" customHeight="1">
      <c r="A149" s="165"/>
      <c r="B149" s="146"/>
      <c r="E149" s="193"/>
      <c r="H149" s="193"/>
      <c r="I149" s="193"/>
      <c r="M149" s="144"/>
      <c r="N149" s="144"/>
    </row>
    <row r="150" spans="1:14" s="147" customFormat="1" ht="17.25" customHeight="1">
      <c r="A150" s="165" t="s">
        <v>97</v>
      </c>
      <c r="B150" s="146" t="s">
        <v>137</v>
      </c>
      <c r="C150" s="133"/>
      <c r="D150" s="133"/>
      <c r="E150" s="422"/>
      <c r="F150" s="544"/>
      <c r="G150" s="422"/>
      <c r="H150" s="133"/>
      <c r="I150" s="133"/>
      <c r="J150" s="133"/>
      <c r="M150" s="508"/>
      <c r="N150" s="508"/>
    </row>
    <row r="151" spans="1:14" s="147" customFormat="1" ht="83.25" customHeight="1">
      <c r="A151" s="165"/>
      <c r="B151" s="568" t="s">
        <v>372</v>
      </c>
      <c r="C151" s="571"/>
      <c r="D151" s="571"/>
      <c r="E151" s="571"/>
      <c r="F151" s="571"/>
      <c r="G151" s="571"/>
      <c r="H151" s="571"/>
      <c r="I151" s="571"/>
      <c r="J151" s="571"/>
      <c r="M151" s="508"/>
      <c r="N151" s="508"/>
    </row>
    <row r="152" spans="1:14" s="201" customFormat="1" ht="84.75" customHeight="1">
      <c r="A152" s="202"/>
      <c r="B152" s="592" t="s">
        <v>382</v>
      </c>
      <c r="C152" s="593"/>
      <c r="D152" s="593"/>
      <c r="E152" s="593"/>
      <c r="F152" s="593"/>
      <c r="G152" s="593"/>
      <c r="H152" s="593"/>
      <c r="I152" s="593"/>
      <c r="J152" s="593"/>
      <c r="M152" s="510"/>
      <c r="N152" s="510"/>
    </row>
    <row r="153" spans="1:14" s="201" customFormat="1" ht="47.25" customHeight="1">
      <c r="A153" s="202"/>
      <c r="B153" s="568" t="s">
        <v>368</v>
      </c>
      <c r="C153" s="571"/>
      <c r="D153" s="571"/>
      <c r="E153" s="571"/>
      <c r="F153" s="571"/>
      <c r="G153" s="571"/>
      <c r="H153" s="571"/>
      <c r="I153" s="571"/>
      <c r="J153" s="571"/>
      <c r="M153" s="510"/>
      <c r="N153" s="510"/>
    </row>
    <row r="154" spans="1:14" s="201" customFormat="1" ht="11.25" customHeight="1">
      <c r="A154" s="202"/>
      <c r="B154" s="570"/>
      <c r="C154" s="570"/>
      <c r="D154" s="570"/>
      <c r="E154" s="570"/>
      <c r="F154" s="570"/>
      <c r="G154" s="570"/>
      <c r="H154" s="570"/>
      <c r="I154" s="570"/>
      <c r="J154" s="570"/>
      <c r="M154" s="510"/>
      <c r="N154" s="510"/>
    </row>
    <row r="155" spans="1:14" s="133" customFormat="1" ht="12.75">
      <c r="A155" s="197"/>
      <c r="B155" s="146"/>
      <c r="C155" s="151"/>
      <c r="D155" s="151"/>
      <c r="E155" s="151"/>
      <c r="G155" s="151"/>
      <c r="H155" s="151"/>
      <c r="I155" s="151"/>
      <c r="J155" s="151"/>
      <c r="M155" s="144"/>
      <c r="N155" s="144"/>
    </row>
    <row r="156" spans="1:2" ht="12.75" customHeight="1">
      <c r="A156" s="163" t="s">
        <v>98</v>
      </c>
      <c r="B156" s="134" t="s">
        <v>138</v>
      </c>
    </row>
    <row r="157" spans="2:10" ht="12.75" customHeight="1">
      <c r="B157" s="567" t="s">
        <v>384</v>
      </c>
      <c r="C157" s="567"/>
      <c r="D157" s="567"/>
      <c r="E157" s="567"/>
      <c r="F157" s="567"/>
      <c r="G157" s="567"/>
      <c r="H157" s="567"/>
      <c r="I157" s="567"/>
      <c r="J157" s="567"/>
    </row>
    <row r="158" spans="2:10" ht="12.75" customHeight="1">
      <c r="B158" s="567"/>
      <c r="C158" s="567"/>
      <c r="D158" s="567"/>
      <c r="E158" s="567"/>
      <c r="F158" s="567"/>
      <c r="G158" s="567"/>
      <c r="H158" s="567"/>
      <c r="I158" s="567"/>
      <c r="J158" s="567"/>
    </row>
    <row r="159" spans="2:10" ht="12.75" customHeight="1">
      <c r="B159" s="135"/>
      <c r="C159" s="564" t="s">
        <v>369</v>
      </c>
      <c r="D159" s="564"/>
      <c r="E159" s="564"/>
      <c r="F159" s="564"/>
      <c r="G159" s="564"/>
      <c r="H159" s="564"/>
      <c r="I159" s="564"/>
      <c r="J159" s="564"/>
    </row>
    <row r="160" spans="2:10" ht="31.5" customHeight="1">
      <c r="B160" s="135"/>
      <c r="C160" s="564"/>
      <c r="D160" s="564"/>
      <c r="E160" s="564"/>
      <c r="F160" s="564"/>
      <c r="G160" s="564"/>
      <c r="H160" s="564"/>
      <c r="I160" s="564"/>
      <c r="J160" s="564"/>
    </row>
    <row r="161" spans="2:10" ht="50.25" customHeight="1">
      <c r="B161" s="135"/>
      <c r="C161" s="584" t="s">
        <v>359</v>
      </c>
      <c r="D161" s="584"/>
      <c r="E161" s="584"/>
      <c r="F161" s="584"/>
      <c r="G161" s="584"/>
      <c r="H161" s="584"/>
      <c r="I161" s="584"/>
      <c r="J161" s="584"/>
    </row>
    <row r="162" spans="2:10" ht="12.75" customHeight="1">
      <c r="B162" s="135"/>
      <c r="C162" s="135"/>
      <c r="D162" s="135"/>
      <c r="E162" s="135"/>
      <c r="F162" s="135"/>
      <c r="G162" s="135"/>
      <c r="H162" s="135"/>
      <c r="I162" s="135"/>
      <c r="J162" s="135"/>
    </row>
    <row r="163" spans="1:10" ht="12.75" customHeight="1">
      <c r="A163" s="164"/>
      <c r="B163" s="150"/>
      <c r="D163" s="150"/>
      <c r="E163" s="150"/>
      <c r="F163" s="150"/>
      <c r="G163" s="150"/>
      <c r="H163" s="151"/>
      <c r="I163" s="151"/>
      <c r="J163" s="151"/>
    </row>
    <row r="164" spans="1:10" ht="13.5" customHeight="1">
      <c r="A164" s="163" t="s">
        <v>99</v>
      </c>
      <c r="B164" s="134" t="s">
        <v>208</v>
      </c>
      <c r="C164" s="150"/>
      <c r="D164" s="150"/>
      <c r="E164" s="150"/>
      <c r="F164" s="150"/>
      <c r="G164" s="150"/>
      <c r="H164" s="152" t="s">
        <v>96</v>
      </c>
      <c r="I164" s="152"/>
      <c r="J164" s="152" t="s">
        <v>120</v>
      </c>
    </row>
    <row r="165" spans="3:10" ht="12" customHeight="1">
      <c r="C165" s="150"/>
      <c r="F165" s="150"/>
      <c r="H165" s="140" t="s">
        <v>94</v>
      </c>
      <c r="I165" s="140"/>
      <c r="J165" s="140" t="s">
        <v>94</v>
      </c>
    </row>
    <row r="166" spans="2:10" ht="12" customHeight="1">
      <c r="B166" s="177" t="s">
        <v>93</v>
      </c>
      <c r="C166" s="178"/>
      <c r="D166" s="138"/>
      <c r="E166" s="138"/>
      <c r="F166" s="138"/>
      <c r="G166" s="138"/>
      <c r="H166" s="194" t="s">
        <v>305</v>
      </c>
      <c r="I166" s="194"/>
      <c r="J166" s="194" t="s">
        <v>305</v>
      </c>
    </row>
    <row r="167" spans="2:10" ht="12.75" customHeight="1">
      <c r="B167" s="150"/>
      <c r="C167" s="150"/>
      <c r="H167" s="152"/>
      <c r="I167" s="152"/>
      <c r="J167" s="152"/>
    </row>
    <row r="168" spans="2:10" ht="12.75" customHeight="1">
      <c r="B168" s="130" t="s">
        <v>209</v>
      </c>
      <c r="C168" s="150"/>
      <c r="H168" s="176"/>
      <c r="I168" s="176"/>
      <c r="J168" s="176"/>
    </row>
    <row r="169" spans="2:10" ht="12.75" customHeight="1">
      <c r="B169" s="133"/>
      <c r="C169" s="151" t="s">
        <v>210</v>
      </c>
      <c r="D169" s="133"/>
      <c r="E169" s="133"/>
      <c r="F169" s="133"/>
      <c r="G169" s="133"/>
      <c r="H169" s="144">
        <f>+J169-119</f>
        <v>-38</v>
      </c>
      <c r="J169" s="133">
        <v>81</v>
      </c>
    </row>
    <row r="170" spans="2:10" ht="12.75" customHeight="1">
      <c r="B170" s="133"/>
      <c r="C170" s="583" t="s">
        <v>211</v>
      </c>
      <c r="D170" s="583"/>
      <c r="E170" s="583"/>
      <c r="F170" s="133"/>
      <c r="G170" s="133"/>
      <c r="H170" s="503">
        <f>+J170-85</f>
        <v>11</v>
      </c>
      <c r="I170" s="195"/>
      <c r="J170" s="195">
        <v>96</v>
      </c>
    </row>
    <row r="171" spans="2:10" ht="14.25" customHeight="1">
      <c r="B171" s="151"/>
      <c r="C171" s="151"/>
      <c r="D171" s="133"/>
      <c r="E171" s="133"/>
      <c r="F171" s="133"/>
      <c r="G171" s="133"/>
      <c r="H171" s="504">
        <f>SUM(H169:H170)</f>
        <v>-27</v>
      </c>
      <c r="I171" s="462"/>
      <c r="J171" s="462">
        <f>SUM(J169:J170)</f>
        <v>177</v>
      </c>
    </row>
    <row r="172" spans="2:10" ht="63" customHeight="1">
      <c r="B172" s="585" t="s">
        <v>341</v>
      </c>
      <c r="C172" s="586"/>
      <c r="D172" s="586"/>
      <c r="E172" s="586"/>
      <c r="F172" s="586"/>
      <c r="G172" s="586"/>
      <c r="H172" s="586"/>
      <c r="I172" s="586"/>
      <c r="J172" s="586"/>
    </row>
    <row r="173" ht="12.75" customHeight="1">
      <c r="B173" s="134"/>
    </row>
    <row r="174" spans="1:2" ht="12.75" customHeight="1">
      <c r="A174" s="163" t="s">
        <v>100</v>
      </c>
      <c r="B174" s="134" t="s">
        <v>142</v>
      </c>
    </row>
    <row r="175" spans="2:10" ht="33.75" customHeight="1">
      <c r="B175" s="591" t="s">
        <v>342</v>
      </c>
      <c r="C175" s="591"/>
      <c r="D175" s="591"/>
      <c r="E175" s="591"/>
      <c r="F175" s="591"/>
      <c r="G175" s="591"/>
      <c r="H175" s="591"/>
      <c r="I175" s="591"/>
      <c r="J175" s="591"/>
    </row>
    <row r="176" ht="12.75" customHeight="1"/>
    <row r="177" spans="1:2" ht="12.75" customHeight="1">
      <c r="A177" s="163" t="s">
        <v>101</v>
      </c>
      <c r="B177" s="134" t="s">
        <v>135</v>
      </c>
    </row>
    <row r="178" spans="2:10" ht="16.5" customHeight="1">
      <c r="B178" s="567" t="s">
        <v>136</v>
      </c>
      <c r="C178" s="567"/>
      <c r="D178" s="567"/>
      <c r="E178" s="567"/>
      <c r="F178" s="567"/>
      <c r="G178" s="567"/>
      <c r="H178" s="567"/>
      <c r="I178" s="567"/>
      <c r="J178" s="567"/>
    </row>
    <row r="179" ht="12.75" customHeight="1">
      <c r="B179" s="153"/>
    </row>
    <row r="180" ht="12.75" customHeight="1"/>
    <row r="181" spans="1:2" ht="12.75" customHeight="1">
      <c r="A181" s="163" t="s">
        <v>102</v>
      </c>
      <c r="B181" s="134" t="s">
        <v>134</v>
      </c>
    </row>
    <row r="182" spans="1:14" s="133" customFormat="1" ht="29.25" customHeight="1">
      <c r="A182" s="165"/>
      <c r="B182" s="565" t="s">
        <v>385</v>
      </c>
      <c r="C182" s="565"/>
      <c r="D182" s="565"/>
      <c r="E182" s="565"/>
      <c r="F182" s="565"/>
      <c r="G182" s="565"/>
      <c r="H182" s="565"/>
      <c r="I182" s="565"/>
      <c r="J182" s="565"/>
      <c r="M182" s="144"/>
      <c r="N182" s="144"/>
    </row>
    <row r="183" spans="1:2" ht="12.75" customHeight="1">
      <c r="A183" s="163" t="s">
        <v>103</v>
      </c>
      <c r="B183" s="134" t="s">
        <v>8</v>
      </c>
    </row>
    <row r="184" ht="12.75" customHeight="1">
      <c r="J184" s="152" t="s">
        <v>212</v>
      </c>
    </row>
    <row r="185" spans="2:10" ht="12.75" customHeight="1">
      <c r="B185" s="214"/>
      <c r="C185" s="139"/>
      <c r="D185" s="139"/>
      <c r="E185" s="139"/>
      <c r="F185" s="139"/>
      <c r="G185" s="139"/>
      <c r="H185" s="215"/>
      <c r="I185" s="215"/>
      <c r="J185" s="140" t="s">
        <v>305</v>
      </c>
    </row>
    <row r="186" spans="2:10" ht="12.75" customHeight="1">
      <c r="B186" s="177"/>
      <c r="C186" s="138"/>
      <c r="D186" s="138"/>
      <c r="E186" s="138"/>
      <c r="F186" s="138"/>
      <c r="G186" s="138"/>
      <c r="H186" s="195"/>
      <c r="I186" s="195"/>
      <c r="J186" s="216" t="s">
        <v>93</v>
      </c>
    </row>
    <row r="187" spans="2:10" ht="12.75" customHeight="1">
      <c r="B187" s="130" t="s">
        <v>213</v>
      </c>
      <c r="H187" s="152"/>
      <c r="I187" s="152"/>
      <c r="J187" s="536"/>
    </row>
    <row r="188" spans="3:10" ht="12.75" customHeight="1">
      <c r="C188" s="130" t="s">
        <v>198</v>
      </c>
      <c r="J188" s="144">
        <v>1794</v>
      </c>
    </row>
    <row r="189" spans="3:10" ht="12.75" customHeight="1">
      <c r="C189" s="130" t="s">
        <v>73</v>
      </c>
      <c r="J189" s="144">
        <v>83</v>
      </c>
    </row>
    <row r="190" spans="2:10" ht="12.75" customHeight="1">
      <c r="B190" s="130" t="s">
        <v>376</v>
      </c>
      <c r="J190" s="144"/>
    </row>
    <row r="191" spans="3:10" ht="12.75" customHeight="1">
      <c r="C191" s="130" t="s">
        <v>73</v>
      </c>
      <c r="J191" s="144">
        <v>158</v>
      </c>
    </row>
    <row r="192" ht="12.75" customHeight="1">
      <c r="J192" s="144"/>
    </row>
    <row r="193" spans="2:10" ht="12.75" customHeight="1" thickBot="1">
      <c r="B193" s="130" t="s">
        <v>199</v>
      </c>
      <c r="J193" s="463">
        <f>SUM(J187:J192)</f>
        <v>2035</v>
      </c>
    </row>
    <row r="194" ht="12.75" customHeight="1"/>
    <row r="195" spans="2:5" ht="12.75" customHeight="1">
      <c r="B195" s="133" t="s">
        <v>0</v>
      </c>
      <c r="C195" s="133"/>
      <c r="D195" s="133"/>
      <c r="E195" s="133"/>
    </row>
    <row r="196" ht="12.75" customHeight="1"/>
    <row r="197" ht="12.75" customHeight="1"/>
    <row r="198" spans="1:2" ht="12.75" customHeight="1">
      <c r="A198" s="163" t="s">
        <v>104</v>
      </c>
      <c r="B198" s="134" t="s">
        <v>4</v>
      </c>
    </row>
    <row r="199" spans="2:10" ht="12.75" customHeight="1">
      <c r="B199" s="567" t="s">
        <v>5</v>
      </c>
      <c r="C199" s="567"/>
      <c r="D199" s="567"/>
      <c r="E199" s="567"/>
      <c r="F199" s="567"/>
      <c r="G199" s="567"/>
      <c r="H199" s="567"/>
      <c r="I199" s="567"/>
      <c r="J199" s="567"/>
    </row>
    <row r="200" ht="12.75" customHeight="1"/>
    <row r="201" ht="12" customHeight="1">
      <c r="A201" s="164"/>
    </row>
    <row r="202" spans="1:2" ht="12.75" customHeight="1">
      <c r="A202" s="163" t="s">
        <v>105</v>
      </c>
      <c r="B202" s="134" t="s">
        <v>6</v>
      </c>
    </row>
    <row r="203" spans="2:10" ht="29.25" customHeight="1">
      <c r="B203" s="567" t="s">
        <v>7</v>
      </c>
      <c r="C203" s="567"/>
      <c r="D203" s="567"/>
      <c r="E203" s="567"/>
      <c r="F203" s="567"/>
      <c r="G203" s="567"/>
      <c r="H203" s="567"/>
      <c r="I203" s="567"/>
      <c r="J203" s="567"/>
    </row>
    <row r="204" ht="12.75" customHeight="1"/>
    <row r="205" ht="12.75" customHeight="1">
      <c r="B205" s="134"/>
    </row>
    <row r="206" spans="1:2" ht="12.75" customHeight="1">
      <c r="A206" s="163" t="s">
        <v>106</v>
      </c>
      <c r="B206" s="134" t="s">
        <v>343</v>
      </c>
    </row>
    <row r="207" spans="2:10" ht="41.25" customHeight="1">
      <c r="B207" s="567" t="s">
        <v>344</v>
      </c>
      <c r="C207" s="567"/>
      <c r="D207" s="567"/>
      <c r="E207" s="567"/>
      <c r="F207" s="567"/>
      <c r="G207" s="567"/>
      <c r="H207" s="567"/>
      <c r="I207" s="567"/>
      <c r="J207" s="567"/>
    </row>
    <row r="208" ht="12.75" customHeight="1">
      <c r="B208" s="134"/>
    </row>
    <row r="209" spans="2:6" ht="12.75" customHeight="1">
      <c r="B209" s="130" t="s">
        <v>9</v>
      </c>
      <c r="C209" s="130" t="s">
        <v>10</v>
      </c>
      <c r="F209" s="154"/>
    </row>
    <row r="210" spans="2:10" ht="12.75" customHeight="1">
      <c r="B210" s="154"/>
      <c r="C210" s="135"/>
      <c r="D210" s="135"/>
      <c r="E210" s="135"/>
      <c r="F210" s="135"/>
      <c r="G210" s="135"/>
      <c r="H210" s="155"/>
      <c r="I210" s="155"/>
      <c r="J210" s="155"/>
    </row>
    <row r="211" spans="2:10" ht="12.75" customHeight="1">
      <c r="B211" s="154"/>
      <c r="F211" s="577" t="s">
        <v>216</v>
      </c>
      <c r="G211" s="577"/>
      <c r="H211" s="579" t="s">
        <v>307</v>
      </c>
      <c r="I211" s="579"/>
      <c r="J211" s="579"/>
    </row>
    <row r="212" spans="2:10" ht="12.75" customHeight="1">
      <c r="B212" s="179"/>
      <c r="C212" s="138"/>
      <c r="D212" s="138"/>
      <c r="E212" s="138"/>
      <c r="F212" s="156" t="s">
        <v>305</v>
      </c>
      <c r="G212" s="156" t="s">
        <v>306</v>
      </c>
      <c r="H212" s="156" t="s">
        <v>305</v>
      </c>
      <c r="I212" s="156"/>
      <c r="J212" s="156" t="s">
        <v>306</v>
      </c>
    </row>
    <row r="213" spans="2:7" ht="12.75" customHeight="1">
      <c r="B213" s="133"/>
      <c r="C213" s="133"/>
      <c r="D213" s="133"/>
      <c r="E213" s="133"/>
      <c r="F213" s="133"/>
      <c r="G213" s="133"/>
    </row>
    <row r="214" spans="2:10" ht="28.5" customHeight="1" thickBot="1">
      <c r="B214" s="133"/>
      <c r="C214" s="578" t="s">
        <v>241</v>
      </c>
      <c r="D214" s="578"/>
      <c r="E214" s="468" t="s">
        <v>242</v>
      </c>
      <c r="F214" s="469">
        <f>+'IS'!D44/1000</f>
        <v>-4582.930199999999</v>
      </c>
      <c r="G214" s="469">
        <f>+'IS'!F44/1000</f>
        <v>1911.262</v>
      </c>
      <c r="H214" s="469">
        <f>+'IS'!H44/1000</f>
        <v>-7556.6572</v>
      </c>
      <c r="I214" s="469"/>
      <c r="J214" s="469">
        <f>+'IS'!J44/1000</f>
        <v>6254.458</v>
      </c>
    </row>
    <row r="215" spans="2:10" ht="12.75" customHeight="1" thickTop="1">
      <c r="B215" s="133"/>
      <c r="C215" s="155"/>
      <c r="D215" s="155"/>
      <c r="E215" s="468"/>
      <c r="F215" s="144"/>
      <c r="G215" s="144"/>
      <c r="H215" s="144"/>
      <c r="I215" s="144"/>
      <c r="J215" s="144"/>
    </row>
    <row r="216" spans="1:14" s="162" customFormat="1" ht="14.25" customHeight="1">
      <c r="A216" s="180"/>
      <c r="B216" s="470"/>
      <c r="C216" s="145" t="s">
        <v>214</v>
      </c>
      <c r="D216" s="145"/>
      <c r="E216" s="233" t="s">
        <v>243</v>
      </c>
      <c r="F216" s="182">
        <v>120289.855</v>
      </c>
      <c r="G216" s="182">
        <v>100000</v>
      </c>
      <c r="H216" s="182">
        <v>105114.155</v>
      </c>
      <c r="I216" s="182"/>
      <c r="J216" s="182">
        <v>100000</v>
      </c>
      <c r="M216" s="181"/>
      <c r="N216" s="181"/>
    </row>
    <row r="217" spans="2:10" ht="12.75" customHeight="1">
      <c r="B217" s="133"/>
      <c r="C217" s="145" t="s">
        <v>215</v>
      </c>
      <c r="D217" s="145"/>
      <c r="E217" s="133"/>
      <c r="F217" s="144"/>
      <c r="G217" s="144"/>
      <c r="H217" s="144"/>
      <c r="I217" s="144"/>
      <c r="J217" s="144"/>
    </row>
    <row r="218" spans="2:10" ht="16.5" customHeight="1" thickBot="1">
      <c r="B218" s="133"/>
      <c r="C218" s="133" t="s">
        <v>143</v>
      </c>
      <c r="D218" s="133"/>
      <c r="E218" s="471" t="s">
        <v>244</v>
      </c>
      <c r="F218" s="158">
        <f>+F214/F216*100</f>
        <v>-3.809905831210786</v>
      </c>
      <c r="G218" s="158">
        <f>+G214/G216*100</f>
        <v>1.911262</v>
      </c>
      <c r="H218" s="158">
        <f>+H214/H216*100</f>
        <v>-7.189000568001521</v>
      </c>
      <c r="I218" s="158"/>
      <c r="J218" s="158">
        <f>+J214/J216*100</f>
        <v>6.2544580000000005</v>
      </c>
    </row>
    <row r="219" spans="8:10" ht="12.75" customHeight="1">
      <c r="H219" s="159"/>
      <c r="I219" s="159"/>
      <c r="J219" s="159"/>
    </row>
    <row r="220" spans="8:10" ht="12.75" customHeight="1">
      <c r="H220" s="144"/>
      <c r="I220" s="144"/>
      <c r="J220" s="144"/>
    </row>
    <row r="221" spans="2:3" ht="12.75" customHeight="1">
      <c r="B221" s="130" t="s">
        <v>108</v>
      </c>
      <c r="C221" s="130" t="s">
        <v>107</v>
      </c>
    </row>
    <row r="222" spans="3:10" ht="30.75" customHeight="1">
      <c r="C222" s="564" t="s">
        <v>119</v>
      </c>
      <c r="D222" s="564"/>
      <c r="E222" s="564"/>
      <c r="F222" s="564"/>
      <c r="G222" s="564"/>
      <c r="H222" s="564"/>
      <c r="I222" s="564"/>
      <c r="J222" s="564"/>
    </row>
    <row r="223" ht="12.75" customHeight="1"/>
    <row r="224" spans="1:14" s="133" customFormat="1" ht="16.5" customHeight="1">
      <c r="A224" s="165" t="s">
        <v>109</v>
      </c>
      <c r="B224" s="146" t="s">
        <v>133</v>
      </c>
      <c r="M224" s="144"/>
      <c r="N224" s="144"/>
    </row>
    <row r="225" ht="16.5" customHeight="1">
      <c r="B225" s="134"/>
    </row>
    <row r="226" spans="1:10" ht="21.75" customHeight="1">
      <c r="A226" s="170"/>
      <c r="B226" s="576" t="s">
        <v>370</v>
      </c>
      <c r="C226" s="576"/>
      <c r="D226" s="576"/>
      <c r="E226" s="576"/>
      <c r="F226" s="576"/>
      <c r="G226" s="576"/>
      <c r="H226" s="576"/>
      <c r="I226" s="576"/>
      <c r="J226" s="576"/>
    </row>
    <row r="227" spans="1:10" ht="13.5" customHeight="1">
      <c r="A227" s="170"/>
      <c r="B227" s="145"/>
      <c r="C227" s="145"/>
      <c r="D227" s="145"/>
      <c r="E227" s="145"/>
      <c r="F227" s="145"/>
      <c r="G227" s="145"/>
      <c r="H227" s="145"/>
      <c r="I227" s="145"/>
      <c r="J227" s="145"/>
    </row>
    <row r="228" ht="16.5" customHeight="1">
      <c r="A228" s="171"/>
    </row>
    <row r="229" spans="1:2" ht="12.75" customHeight="1">
      <c r="A229" s="163" t="s">
        <v>110</v>
      </c>
      <c r="B229" s="134" t="s">
        <v>132</v>
      </c>
    </row>
    <row r="230" spans="2:10" ht="12.75" customHeight="1">
      <c r="B230" s="567" t="s">
        <v>170</v>
      </c>
      <c r="C230" s="567"/>
      <c r="D230" s="567"/>
      <c r="E230" s="567"/>
      <c r="F230" s="567"/>
      <c r="G230" s="567"/>
      <c r="H230" s="567"/>
      <c r="I230" s="567"/>
      <c r="J230" s="567"/>
    </row>
    <row r="231" ht="12.75" customHeight="1"/>
    <row r="232" ht="12.75" customHeight="1"/>
    <row r="233" ht="12.75" customHeight="1"/>
    <row r="234" ht="12.75" customHeight="1"/>
    <row r="235" ht="12.75" customHeight="1"/>
    <row r="236" ht="12.75" customHeight="1">
      <c r="B236" s="134"/>
    </row>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sheetData>
  <sheetProtection/>
  <mergeCells count="69">
    <mergeCell ref="B25:L25"/>
    <mergeCell ref="B31:L31"/>
    <mergeCell ref="B32:L32"/>
    <mergeCell ref="B27:L27"/>
    <mergeCell ref="B29:L29"/>
    <mergeCell ref="B30:L30"/>
    <mergeCell ref="B28:L28"/>
    <mergeCell ref="B152:J152"/>
    <mergeCell ref="B26:L26"/>
    <mergeCell ref="B128:J128"/>
    <mergeCell ref="B129:J129"/>
    <mergeCell ref="B147:J147"/>
    <mergeCell ref="B153:J153"/>
    <mergeCell ref="B207:J207"/>
    <mergeCell ref="B172:J172"/>
    <mergeCell ref="B53:J53"/>
    <mergeCell ref="B58:J58"/>
    <mergeCell ref="A134:J134"/>
    <mergeCell ref="B115:J115"/>
    <mergeCell ref="B116:J116"/>
    <mergeCell ref="B59:J59"/>
    <mergeCell ref="B175:J175"/>
    <mergeCell ref="B182:J182"/>
    <mergeCell ref="B57:J57"/>
    <mergeCell ref="B118:J118"/>
    <mergeCell ref="B146:J146"/>
    <mergeCell ref="A138:J138"/>
    <mergeCell ref="A139:J139"/>
    <mergeCell ref="C170:E170"/>
    <mergeCell ref="B158:J158"/>
    <mergeCell ref="C159:J160"/>
    <mergeCell ref="C161:J161"/>
    <mergeCell ref="B132:J132"/>
    <mergeCell ref="B230:J230"/>
    <mergeCell ref="B226:J226"/>
    <mergeCell ref="C222:J222"/>
    <mergeCell ref="F211:G211"/>
    <mergeCell ref="C214:D214"/>
    <mergeCell ref="H211:J211"/>
    <mergeCell ref="B14:J14"/>
    <mergeCell ref="B113:J113"/>
    <mergeCell ref="B50:J50"/>
    <mergeCell ref="B20:L20"/>
    <mergeCell ref="B21:L21"/>
    <mergeCell ref="B22:L22"/>
    <mergeCell ref="B24:L24"/>
    <mergeCell ref="B33:L33"/>
    <mergeCell ref="B61:J61"/>
    <mergeCell ref="B112:J112"/>
    <mergeCell ref="B199:J199"/>
    <mergeCell ref="B203:J203"/>
    <mergeCell ref="B144:J144"/>
    <mergeCell ref="B154:J154"/>
    <mergeCell ref="B143:J143"/>
    <mergeCell ref="B145:J145"/>
    <mergeCell ref="B157:J157"/>
    <mergeCell ref="B151:J151"/>
    <mergeCell ref="B148:J148"/>
    <mergeCell ref="B178:J178"/>
    <mergeCell ref="C122:F122"/>
    <mergeCell ref="A7:J7"/>
    <mergeCell ref="A8:J8"/>
    <mergeCell ref="A10:J10"/>
    <mergeCell ref="B47:J47"/>
    <mergeCell ref="B36:J36"/>
    <mergeCell ref="B39:J39"/>
    <mergeCell ref="B42:J42"/>
    <mergeCell ref="B23:L23"/>
    <mergeCell ref="B45:J45"/>
  </mergeCells>
  <printOptions horizontalCentered="1"/>
  <pageMargins left="0.4330708661417323" right="0.35433070866141736" top="0.7874015748031497" bottom="0.35433070866141736" header="0.31496062992125984" footer="0.31496062992125984"/>
  <pageSetup horizontalDpi="600" verticalDpi="600" orientation="portrait" paperSize="9" scale="80" r:id="rId2"/>
  <headerFooter alignWithMargins="0">
    <oddFooter>&amp;L&amp;8&amp;D&amp;T&amp;C&amp;9&amp;F</oddFooter>
  </headerFooter>
  <rowBreaks count="6" manualBreakCount="6">
    <brk id="48" max="13" man="1"/>
    <brk id="108" max="13" man="1"/>
    <brk id="118" max="13" man="1"/>
    <brk id="135" max="13" man="1"/>
    <brk id="172" max="13" man="1"/>
    <brk id="196" max="13" man="1"/>
  </rowBreaks>
  <drawing r:id="rId1"/>
</worksheet>
</file>

<file path=xl/worksheets/sheet6.xml><?xml version="1.0" encoding="utf-8"?>
<worksheet xmlns="http://schemas.openxmlformats.org/spreadsheetml/2006/main" xmlns:r="http://schemas.openxmlformats.org/officeDocument/2006/relationships">
  <dimension ref="A1:N62"/>
  <sheetViews>
    <sheetView zoomScalePageLayoutView="0" workbookViewId="0" topLeftCell="C1">
      <selection activeCell="L31" sqref="L31"/>
    </sheetView>
  </sheetViews>
  <sheetFormatPr defaultColWidth="20.57421875" defaultRowHeight="12.75"/>
  <cols>
    <col min="1" max="2" width="20.57421875" style="34" customWidth="1"/>
    <col min="3" max="3" width="0.9921875" style="34" customWidth="1"/>
    <col min="4" max="4" width="17.57421875" style="34" customWidth="1"/>
    <col min="5" max="5" width="1.1484375" style="34" customWidth="1"/>
    <col min="6" max="6" width="13.00390625" style="34" customWidth="1"/>
    <col min="7" max="7" width="0.9921875" style="34" customWidth="1"/>
    <col min="8" max="8" width="14.421875" style="363" customWidth="1"/>
    <col min="9" max="9" width="1.1484375" style="34" customWidth="1"/>
    <col min="10" max="10" width="15.57421875" style="381" customWidth="1"/>
    <col min="11" max="11" width="13.00390625" style="337" customWidth="1"/>
    <col min="12" max="12" width="13.8515625" style="475" customWidth="1"/>
    <col min="13" max="13" width="14.7109375" style="350" customWidth="1"/>
    <col min="14" max="14" width="11.8515625" style="485" customWidth="1"/>
    <col min="15" max="16384" width="20.57421875" style="34" customWidth="1"/>
  </cols>
  <sheetData>
    <row r="1" spans="1:14" s="472" customFormat="1" ht="30.75" customHeight="1">
      <c r="A1" s="472" t="s">
        <v>345</v>
      </c>
      <c r="L1" s="474"/>
      <c r="M1" s="473"/>
      <c r="N1" s="474"/>
    </row>
    <row r="2" spans="1:10" ht="12">
      <c r="A2" s="555" t="s">
        <v>183</v>
      </c>
      <c r="B2" s="555"/>
      <c r="C2" s="555"/>
      <c r="D2" s="555"/>
      <c r="E2" s="555"/>
      <c r="F2" s="555"/>
      <c r="G2" s="555"/>
      <c r="H2" s="555"/>
      <c r="I2" s="555"/>
      <c r="J2" s="555"/>
    </row>
    <row r="3" spans="1:10" ht="12">
      <c r="A3" s="555" t="s">
        <v>260</v>
      </c>
      <c r="B3" s="555"/>
      <c r="C3" s="555"/>
      <c r="D3" s="555"/>
      <c r="E3" s="555"/>
      <c r="F3" s="555"/>
      <c r="G3" s="555"/>
      <c r="H3" s="555"/>
      <c r="I3" s="555"/>
      <c r="J3" s="555"/>
    </row>
    <row r="4" spans="1:10" ht="12.75" thickBot="1">
      <c r="A4" s="555" t="s">
        <v>41</v>
      </c>
      <c r="B4" s="555"/>
      <c r="C4" s="555"/>
      <c r="D4" s="555"/>
      <c r="E4" s="555"/>
      <c r="F4" s="555"/>
      <c r="G4" s="555"/>
      <c r="H4" s="555"/>
      <c r="I4" s="555"/>
      <c r="J4" s="555"/>
    </row>
    <row r="5" spans="1:14" ht="12">
      <c r="A5" s="46"/>
      <c r="B5" s="299"/>
      <c r="L5" s="476"/>
      <c r="N5" s="486"/>
    </row>
    <row r="6" spans="1:14" ht="12">
      <c r="A6" s="300"/>
      <c r="B6" s="299"/>
      <c r="C6" s="301"/>
      <c r="L6" s="477"/>
      <c r="N6" s="487"/>
    </row>
    <row r="7" spans="1:14" ht="12">
      <c r="A7" s="300"/>
      <c r="B7" s="299"/>
      <c r="C7" s="41"/>
      <c r="D7" s="598" t="s">
        <v>16</v>
      </c>
      <c r="E7" s="598"/>
      <c r="F7" s="598"/>
      <c r="G7" s="36"/>
      <c r="H7" s="599" t="s">
        <v>17</v>
      </c>
      <c r="I7" s="599"/>
      <c r="J7" s="599"/>
      <c r="K7" s="337" t="s">
        <v>271</v>
      </c>
      <c r="L7" s="477"/>
      <c r="M7" s="351" t="s">
        <v>271</v>
      </c>
      <c r="N7" s="487"/>
    </row>
    <row r="8" spans="1:14" ht="12">
      <c r="A8" s="300"/>
      <c r="B8" s="299"/>
      <c r="C8" s="41"/>
      <c r="D8" s="302"/>
      <c r="E8" s="302"/>
      <c r="F8" s="302"/>
      <c r="G8" s="36"/>
      <c r="H8" s="364"/>
      <c r="I8" s="36"/>
      <c r="J8" s="382"/>
      <c r="K8" s="337" t="s">
        <v>278</v>
      </c>
      <c r="L8" s="477" t="s">
        <v>272</v>
      </c>
      <c r="M8" s="351" t="s">
        <v>278</v>
      </c>
      <c r="N8" s="487" t="s">
        <v>272</v>
      </c>
    </row>
    <row r="9" spans="1:14" ht="12">
      <c r="A9" s="300"/>
      <c r="B9" s="303"/>
      <c r="C9" s="41"/>
      <c r="D9" s="599" t="s">
        <v>43</v>
      </c>
      <c r="E9" s="599"/>
      <c r="F9" s="599"/>
      <c r="G9" s="36"/>
      <c r="H9" s="599" t="s">
        <v>261</v>
      </c>
      <c r="I9" s="599"/>
      <c r="J9" s="599"/>
      <c r="L9" s="478">
        <v>39813</v>
      </c>
      <c r="M9" s="351"/>
      <c r="N9" s="488">
        <v>39447</v>
      </c>
    </row>
    <row r="10" spans="1:14" ht="12.75" thickBot="1">
      <c r="A10" s="53"/>
      <c r="B10" s="304"/>
      <c r="C10" s="305"/>
      <c r="D10" s="98" t="s">
        <v>262</v>
      </c>
      <c r="E10" s="306"/>
      <c r="F10" s="98" t="s">
        <v>263</v>
      </c>
      <c r="G10" s="307"/>
      <c r="H10" s="365" t="s">
        <v>262</v>
      </c>
      <c r="I10" s="308"/>
      <c r="J10" s="383" t="s">
        <v>263</v>
      </c>
      <c r="K10" s="338" t="s">
        <v>270</v>
      </c>
      <c r="L10" s="477"/>
      <c r="M10" s="352" t="s">
        <v>277</v>
      </c>
      <c r="N10" s="487"/>
    </row>
    <row r="11" spans="1:14" ht="12">
      <c r="A11" s="53"/>
      <c r="B11" s="304"/>
      <c r="C11" s="309"/>
      <c r="D11" s="310" t="s">
        <v>14</v>
      </c>
      <c r="E11" s="310"/>
      <c r="F11" s="310" t="s">
        <v>14</v>
      </c>
      <c r="G11" s="310"/>
      <c r="H11" s="366" t="s">
        <v>14</v>
      </c>
      <c r="I11" s="311"/>
      <c r="J11" s="384" t="s">
        <v>14</v>
      </c>
      <c r="K11" s="339"/>
      <c r="L11" s="477"/>
      <c r="M11" s="353"/>
      <c r="N11" s="487"/>
    </row>
    <row r="12" spans="1:14" s="41" customFormat="1" ht="12">
      <c r="A12" s="311"/>
      <c r="B12" s="316"/>
      <c r="C12" s="309"/>
      <c r="D12" s="455" t="s">
        <v>334</v>
      </c>
      <c r="E12" s="375"/>
      <c r="F12" s="456" t="s">
        <v>336</v>
      </c>
      <c r="G12" s="376"/>
      <c r="H12" s="377" t="s">
        <v>242</v>
      </c>
      <c r="I12" s="378"/>
      <c r="J12" s="385" t="s">
        <v>274</v>
      </c>
      <c r="K12" s="379" t="s">
        <v>243</v>
      </c>
      <c r="L12" s="477" t="s">
        <v>333</v>
      </c>
      <c r="M12" s="380" t="s">
        <v>275</v>
      </c>
      <c r="N12" s="487" t="s">
        <v>335</v>
      </c>
    </row>
    <row r="13" spans="1:14" ht="12">
      <c r="A13" s="53" t="s">
        <v>18</v>
      </c>
      <c r="B13" s="83"/>
      <c r="C13" s="313"/>
      <c r="D13" s="314">
        <f>+L13</f>
        <v>1302424</v>
      </c>
      <c r="E13" s="315"/>
      <c r="F13" s="316">
        <f>+N13</f>
        <v>6861766</v>
      </c>
      <c r="G13" s="317"/>
      <c r="H13" s="368">
        <f>+'IS'!H16</f>
        <v>11357329</v>
      </c>
      <c r="I13" s="318"/>
      <c r="J13" s="386">
        <v>18977570</v>
      </c>
      <c r="K13" s="339">
        <v>10054905</v>
      </c>
      <c r="L13" s="479">
        <f>+H13-K13</f>
        <v>1302424</v>
      </c>
      <c r="M13" s="353">
        <v>12115804</v>
      </c>
      <c r="N13" s="489">
        <f>+J13-M13</f>
        <v>6861766</v>
      </c>
    </row>
    <row r="14" spans="1:14" ht="12">
      <c r="A14" s="53"/>
      <c r="B14" s="53"/>
      <c r="C14" s="319"/>
      <c r="D14" s="314"/>
      <c r="E14" s="320"/>
      <c r="F14" s="320"/>
      <c r="G14" s="321"/>
      <c r="H14" s="368"/>
      <c r="I14" s="318"/>
      <c r="J14" s="387"/>
      <c r="K14" s="339"/>
      <c r="L14" s="477"/>
      <c r="M14" s="353"/>
      <c r="N14" s="487"/>
    </row>
    <row r="15" spans="1:14" ht="12">
      <c r="A15" s="53" t="s">
        <v>19</v>
      </c>
      <c r="B15" s="83"/>
      <c r="C15" s="319"/>
      <c r="D15" s="323">
        <f>+L15</f>
        <v>-1624518</v>
      </c>
      <c r="E15" s="320"/>
      <c r="F15" s="324">
        <f>+N15</f>
        <v>-3573222</v>
      </c>
      <c r="G15" s="317"/>
      <c r="H15" s="369">
        <f>+'IS'!H18</f>
        <v>-8057844</v>
      </c>
      <c r="I15" s="325"/>
      <c r="J15" s="388">
        <v>-7948106</v>
      </c>
      <c r="K15" s="340">
        <v>-6433326</v>
      </c>
      <c r="L15" s="480">
        <f>+H15-K15</f>
        <v>-1624518</v>
      </c>
      <c r="M15" s="354">
        <v>-4374884</v>
      </c>
      <c r="N15" s="490">
        <f>+J15-M15</f>
        <v>-3573222</v>
      </c>
    </row>
    <row r="16" spans="1:14" ht="12">
      <c r="A16" s="53"/>
      <c r="B16" s="53"/>
      <c r="C16" s="319"/>
      <c r="D16" s="314"/>
      <c r="E16" s="320"/>
      <c r="F16" s="320"/>
      <c r="G16" s="321"/>
      <c r="H16" s="368"/>
      <c r="I16" s="318"/>
      <c r="J16" s="387"/>
      <c r="K16" s="341"/>
      <c r="L16" s="479"/>
      <c r="M16" s="355"/>
      <c r="N16" s="489"/>
    </row>
    <row r="17" spans="1:14" ht="12">
      <c r="A17" s="53" t="s">
        <v>200</v>
      </c>
      <c r="B17" s="83"/>
      <c r="C17" s="315"/>
      <c r="D17" s="314">
        <f>+D13+D15</f>
        <v>-322094</v>
      </c>
      <c r="E17" s="326"/>
      <c r="F17" s="320">
        <f>+F13+F15</f>
        <v>3288544</v>
      </c>
      <c r="G17" s="317"/>
      <c r="H17" s="368">
        <f>+H13+H15</f>
        <v>3299485</v>
      </c>
      <c r="I17" s="327"/>
      <c r="J17" s="389">
        <f>+J13+J15</f>
        <v>11029464</v>
      </c>
      <c r="K17" s="342">
        <f>+K13+K15</f>
        <v>3621579</v>
      </c>
      <c r="L17" s="479">
        <f>+H17-K17</f>
        <v>-322094</v>
      </c>
      <c r="M17" s="356">
        <f>+M13+M15</f>
        <v>7740920</v>
      </c>
      <c r="N17" s="489">
        <f>+J17-M17</f>
        <v>3288544</v>
      </c>
    </row>
    <row r="18" spans="1:14" s="381" customFormat="1" ht="12">
      <c r="A18" s="495"/>
      <c r="B18" s="496" t="s">
        <v>346</v>
      </c>
      <c r="C18" s="497"/>
      <c r="D18" s="498">
        <f>+D17/D13</f>
        <v>-0.24730348949343686</v>
      </c>
      <c r="E18" s="387"/>
      <c r="F18" s="498">
        <f>+F17/F13</f>
        <v>0.4792562147995137</v>
      </c>
      <c r="G18" s="499"/>
      <c r="H18" s="498">
        <f>+H17/H13</f>
        <v>0.2905159302860734</v>
      </c>
      <c r="I18" s="500"/>
      <c r="J18" s="498">
        <f>+J17/J13</f>
        <v>0.5811842085156319</v>
      </c>
      <c r="K18" s="390"/>
      <c r="L18" s="489"/>
      <c r="M18" s="355"/>
      <c r="N18" s="489"/>
    </row>
    <row r="19" spans="1:14" ht="12">
      <c r="A19" s="53" t="s">
        <v>31</v>
      </c>
      <c r="B19" s="83"/>
      <c r="C19" s="319"/>
      <c r="D19" s="314">
        <f>+L19</f>
        <v>71629</v>
      </c>
      <c r="E19" s="320"/>
      <c r="F19" s="316">
        <f>+N19</f>
        <v>50288</v>
      </c>
      <c r="G19" s="317"/>
      <c r="H19" s="368">
        <f>+'IS'!H22</f>
        <v>174596</v>
      </c>
      <c r="I19" s="318"/>
      <c r="J19" s="386">
        <v>173739</v>
      </c>
      <c r="K19" s="343">
        <v>102967</v>
      </c>
      <c r="L19" s="479">
        <f>+H19-K19</f>
        <v>71629</v>
      </c>
      <c r="M19" s="357">
        <v>123451</v>
      </c>
      <c r="N19" s="489">
        <f>+J19-M19</f>
        <v>50288</v>
      </c>
    </row>
    <row r="20" spans="1:14" ht="12">
      <c r="A20" s="53"/>
      <c r="B20" s="53"/>
      <c r="C20" s="319"/>
      <c r="D20" s="314"/>
      <c r="E20" s="320"/>
      <c r="F20" s="320"/>
      <c r="G20" s="321"/>
      <c r="H20" s="368"/>
      <c r="I20" s="318"/>
      <c r="J20" s="387"/>
      <c r="K20" s="341"/>
      <c r="L20" s="479"/>
      <c r="M20" s="355"/>
      <c r="N20" s="489"/>
    </row>
    <row r="21" spans="1:14" ht="12">
      <c r="A21" s="53" t="s">
        <v>68</v>
      </c>
      <c r="B21" s="83"/>
      <c r="C21" s="319"/>
      <c r="D21" s="323">
        <f>+L21</f>
        <v>-4441959.199999999</v>
      </c>
      <c r="E21" s="328"/>
      <c r="F21" s="324">
        <f>+N21</f>
        <v>-1276286</v>
      </c>
      <c r="G21" s="317"/>
      <c r="H21" s="369">
        <f>+'IS'!H24</f>
        <v>-10701720.2</v>
      </c>
      <c r="I21" s="329"/>
      <c r="J21" s="388">
        <v>-4720714</v>
      </c>
      <c r="K21" s="344">
        <v>-6259761</v>
      </c>
      <c r="L21" s="480">
        <f>+H21-K21</f>
        <v>-4441959.199999999</v>
      </c>
      <c r="M21" s="358">
        <v>-3444428</v>
      </c>
      <c r="N21" s="490">
        <f>+J21-M21</f>
        <v>-1276286</v>
      </c>
    </row>
    <row r="22" spans="1:14" s="381" customFormat="1" ht="12">
      <c r="A22" s="495"/>
      <c r="B22" s="495" t="s">
        <v>347</v>
      </c>
      <c r="C22" s="497"/>
      <c r="D22" s="501"/>
      <c r="E22" s="387"/>
      <c r="F22" s="386"/>
      <c r="G22" s="499"/>
      <c r="H22" s="498">
        <f>(+H21-J21)/J21</f>
        <v>1.2669706743513798</v>
      </c>
      <c r="I22" s="387"/>
      <c r="J22" s="386"/>
      <c r="K22" s="386"/>
      <c r="L22" s="489">
        <f>+H22-K22</f>
        <v>1.2669706743513798</v>
      </c>
      <c r="M22" s="357"/>
      <c r="N22" s="489">
        <f>+J22-M22</f>
        <v>0</v>
      </c>
    </row>
    <row r="23" spans="1:14" ht="12">
      <c r="A23" s="83"/>
      <c r="B23" s="83"/>
      <c r="C23" s="316"/>
      <c r="D23" s="316">
        <f>SUM(D17:D21)</f>
        <v>-4692424.447303489</v>
      </c>
      <c r="E23" s="320"/>
      <c r="F23" s="316">
        <f>SUM(F17:F21)</f>
        <v>2062546.4792562146</v>
      </c>
      <c r="G23" s="321"/>
      <c r="H23" s="370">
        <f>SUM(H17:H21)</f>
        <v>-7227638.909484069</v>
      </c>
      <c r="I23" s="322"/>
      <c r="J23" s="386">
        <f>SUM(J17:J21)</f>
        <v>6482489.581184208</v>
      </c>
      <c r="K23" s="343">
        <f>SUM(K17:K21)</f>
        <v>-2535215</v>
      </c>
      <c r="L23" s="479">
        <f>+H23-K23</f>
        <v>-4692423.909484069</v>
      </c>
      <c r="M23" s="357">
        <f>SUM(M17:M21)</f>
        <v>4419943</v>
      </c>
      <c r="N23" s="489">
        <f>+J23-M23</f>
        <v>2062546.5811842084</v>
      </c>
    </row>
    <row r="24" spans="1:14" ht="12">
      <c r="A24" s="53"/>
      <c r="B24" s="53"/>
      <c r="C24" s="319"/>
      <c r="D24" s="314"/>
      <c r="E24" s="320"/>
      <c r="F24" s="316"/>
      <c r="G24" s="321"/>
      <c r="H24" s="368"/>
      <c r="I24" s="318"/>
      <c r="J24" s="386"/>
      <c r="K24" s="343"/>
      <c r="L24" s="479"/>
      <c r="M24" s="357"/>
      <c r="N24" s="489"/>
    </row>
    <row r="25" spans="1:14" ht="12">
      <c r="A25" s="53" t="s">
        <v>264</v>
      </c>
      <c r="B25" s="83"/>
      <c r="C25" s="319"/>
      <c r="D25" s="314">
        <f>+L25</f>
        <v>-28245</v>
      </c>
      <c r="E25" s="320"/>
      <c r="F25" s="316">
        <f>+N25</f>
        <v>-12467</v>
      </c>
      <c r="G25" s="317"/>
      <c r="H25" s="368">
        <f>+'IS'!H28</f>
        <v>-56754</v>
      </c>
      <c r="I25" s="322"/>
      <c r="J25" s="386">
        <v>-30639</v>
      </c>
      <c r="K25" s="343">
        <v>-28509</v>
      </c>
      <c r="L25" s="479">
        <f>+H25-K25</f>
        <v>-28245</v>
      </c>
      <c r="M25" s="357">
        <v>-18172</v>
      </c>
      <c r="N25" s="489">
        <f>+J25-M25</f>
        <v>-12467</v>
      </c>
    </row>
    <row r="26" spans="1:14" ht="12">
      <c r="A26" s="53"/>
      <c r="B26" s="53"/>
      <c r="C26" s="319"/>
      <c r="D26" s="314"/>
      <c r="E26" s="320"/>
      <c r="F26" s="316"/>
      <c r="G26" s="317"/>
      <c r="H26" s="368"/>
      <c r="I26" s="322"/>
      <c r="J26" s="386"/>
      <c r="K26" s="343"/>
      <c r="L26" s="479"/>
      <c r="M26" s="357"/>
      <c r="N26" s="489"/>
    </row>
    <row r="27" spans="1:14" ht="12">
      <c r="A27" s="53" t="s">
        <v>266</v>
      </c>
      <c r="B27" s="53"/>
      <c r="C27" s="319"/>
      <c r="D27" s="314"/>
      <c r="E27" s="320"/>
      <c r="F27" s="316"/>
      <c r="G27" s="317"/>
      <c r="H27" s="368"/>
      <c r="I27" s="322"/>
      <c r="J27" s="386"/>
      <c r="K27" s="343"/>
      <c r="L27" s="479"/>
      <c r="M27" s="357"/>
      <c r="N27" s="489"/>
    </row>
    <row r="28" spans="1:14" ht="12">
      <c r="A28" s="53" t="s">
        <v>267</v>
      </c>
      <c r="B28" s="83"/>
      <c r="C28" s="319"/>
      <c r="D28" s="314">
        <f>+L28</f>
        <v>20602</v>
      </c>
      <c r="E28" s="320"/>
      <c r="F28" s="316">
        <f>+N28</f>
        <v>43878</v>
      </c>
      <c r="G28" s="317"/>
      <c r="H28" s="368">
        <f>+'IS'!H31</f>
        <v>53725</v>
      </c>
      <c r="I28" s="322"/>
      <c r="J28" s="386">
        <v>43878</v>
      </c>
      <c r="K28" s="343">
        <v>33123</v>
      </c>
      <c r="L28" s="479">
        <f>+H28-K28</f>
        <v>20602</v>
      </c>
      <c r="M28" s="357">
        <v>0</v>
      </c>
      <c r="N28" s="489">
        <f>+J28-M28</f>
        <v>43878</v>
      </c>
    </row>
    <row r="29" spans="1:14" ht="12">
      <c r="A29" s="53" t="s">
        <v>265</v>
      </c>
      <c r="B29" s="83"/>
      <c r="C29" s="319"/>
      <c r="D29" s="314">
        <f>+L29</f>
        <v>87805</v>
      </c>
      <c r="E29" s="320"/>
      <c r="F29" s="316">
        <f>+N29</f>
        <v>-50175</v>
      </c>
      <c r="G29" s="317"/>
      <c r="H29" s="368">
        <f>+'IS'!H32</f>
        <v>87805</v>
      </c>
      <c r="I29" s="322"/>
      <c r="J29" s="386">
        <v>-50175</v>
      </c>
      <c r="K29" s="343"/>
      <c r="L29" s="479">
        <f>+H29-K29</f>
        <v>87805</v>
      </c>
      <c r="M29" s="357"/>
      <c r="N29" s="489">
        <f>+J29-M29</f>
        <v>-50175</v>
      </c>
    </row>
    <row r="30" spans="1:14" ht="12">
      <c r="A30" s="53"/>
      <c r="B30" s="53"/>
      <c r="C30" s="319"/>
      <c r="D30" s="323"/>
      <c r="E30" s="320"/>
      <c r="F30" s="323"/>
      <c r="G30" s="321"/>
      <c r="H30" s="369"/>
      <c r="I30" s="318"/>
      <c r="J30" s="391"/>
      <c r="K30" s="345"/>
      <c r="L30" s="480"/>
      <c r="M30" s="358"/>
      <c r="N30" s="490"/>
    </row>
    <row r="31" spans="1:14" ht="12">
      <c r="A31" s="330" t="s">
        <v>268</v>
      </c>
      <c r="B31" s="83"/>
      <c r="C31" s="331"/>
      <c r="D31" s="331">
        <f>SUM(D23:D30)</f>
        <v>-4612262.447303489</v>
      </c>
      <c r="E31" s="322"/>
      <c r="F31" s="331">
        <f>SUM(F23:F30)</f>
        <v>2043782.4792562146</v>
      </c>
      <c r="G31" s="317"/>
      <c r="H31" s="371">
        <f>SUM(H23:H30)</f>
        <v>-7142862.909484069</v>
      </c>
      <c r="I31" s="318"/>
      <c r="J31" s="392">
        <f>SUM(J23:J30)</f>
        <v>6445553.581184208</v>
      </c>
      <c r="K31" s="346">
        <f>SUM(K23:K30)</f>
        <v>-2530601</v>
      </c>
      <c r="L31" s="479">
        <f>+H31-K31</f>
        <v>-4612261.909484069</v>
      </c>
      <c r="M31" s="359">
        <f>SUM(M23:M30)</f>
        <v>4401771</v>
      </c>
      <c r="N31" s="489">
        <f>+J31-M31</f>
        <v>2043782.5811842084</v>
      </c>
    </row>
    <row r="32" spans="1:14" ht="12">
      <c r="A32" s="53"/>
      <c r="B32" s="53"/>
      <c r="C32" s="319"/>
      <c r="D32" s="61"/>
      <c r="E32" s="322"/>
      <c r="F32" s="322"/>
      <c r="G32" s="332"/>
      <c r="H32" s="368"/>
      <c r="I32" s="318"/>
      <c r="J32" s="387"/>
      <c r="K32" s="341"/>
      <c r="L32" s="479"/>
      <c r="M32" s="355"/>
      <c r="N32" s="489"/>
    </row>
    <row r="33" spans="1:14" ht="12">
      <c r="A33" s="53" t="s">
        <v>20</v>
      </c>
      <c r="B33" s="83"/>
      <c r="C33" s="331"/>
      <c r="D33" s="314">
        <f>+L33</f>
        <v>27179</v>
      </c>
      <c r="E33" s="322"/>
      <c r="F33" s="60">
        <f>+N33</f>
        <v>-132520</v>
      </c>
      <c r="G33" s="332"/>
      <c r="H33" s="368">
        <f>+'IS'!H36</f>
        <v>-177141</v>
      </c>
      <c r="I33" s="318"/>
      <c r="J33" s="386">
        <v>-191095</v>
      </c>
      <c r="K33" s="343">
        <v>-204320</v>
      </c>
      <c r="L33" s="479">
        <f>+H33-K33</f>
        <v>27179</v>
      </c>
      <c r="M33" s="357">
        <v>-58575</v>
      </c>
      <c r="N33" s="489">
        <f>+J33-M33</f>
        <v>-132520</v>
      </c>
    </row>
    <row r="34" spans="1:14" ht="12">
      <c r="A34" s="53"/>
      <c r="B34" s="83"/>
      <c r="C34" s="331"/>
      <c r="D34" s="61"/>
      <c r="E34" s="322"/>
      <c r="F34" s="60"/>
      <c r="G34" s="332"/>
      <c r="H34" s="368"/>
      <c r="I34" s="318"/>
      <c r="J34" s="386"/>
      <c r="K34" s="343"/>
      <c r="L34" s="479"/>
      <c r="M34" s="357"/>
      <c r="N34" s="489"/>
    </row>
    <row r="35" spans="1:14" ht="12">
      <c r="A35" s="53" t="s">
        <v>219</v>
      </c>
      <c r="B35" s="83"/>
      <c r="C35" s="331"/>
      <c r="D35" s="314">
        <f>+L35</f>
        <v>-42045</v>
      </c>
      <c r="E35" s="322"/>
      <c r="F35" s="60">
        <v>0</v>
      </c>
      <c r="G35" s="332"/>
      <c r="H35" s="368">
        <f>+'IS'!H38</f>
        <v>-164558</v>
      </c>
      <c r="I35" s="318"/>
      <c r="J35" s="386">
        <v>0</v>
      </c>
      <c r="K35" s="343">
        <v>-122513</v>
      </c>
      <c r="L35" s="479">
        <f>+H35-K35</f>
        <v>-42045</v>
      </c>
      <c r="M35" s="357">
        <v>0</v>
      </c>
      <c r="N35" s="489">
        <f>+J35-M35</f>
        <v>0</v>
      </c>
    </row>
    <row r="36" spans="1:14" ht="12">
      <c r="A36" s="53"/>
      <c r="B36" s="53"/>
      <c r="C36" s="319"/>
      <c r="D36" s="61"/>
      <c r="E36" s="322"/>
      <c r="F36" s="322"/>
      <c r="G36" s="332"/>
      <c r="H36" s="368"/>
      <c r="I36" s="322"/>
      <c r="J36" s="393"/>
      <c r="K36" s="347"/>
      <c r="L36" s="479"/>
      <c r="M36" s="360"/>
      <c r="N36" s="489"/>
    </row>
    <row r="37" spans="1:14" ht="12.75" thickBot="1">
      <c r="A37" s="53" t="s">
        <v>269</v>
      </c>
      <c r="B37" s="83"/>
      <c r="C37" s="61"/>
      <c r="D37" s="333">
        <f>SUM(D31:D36)</f>
        <v>-4627128.447303489</v>
      </c>
      <c r="E37" s="322"/>
      <c r="F37" s="333">
        <f>SUM(F31:F36)</f>
        <v>1911262.4792562146</v>
      </c>
      <c r="G37" s="334"/>
      <c r="H37" s="372">
        <f>SUM(H31:H36)</f>
        <v>-7484561.909484069</v>
      </c>
      <c r="I37" s="322"/>
      <c r="J37" s="394">
        <f>+J31+J33+J35</f>
        <v>6254458.581184208</v>
      </c>
      <c r="K37" s="348">
        <f>+K31+K33+K35</f>
        <v>-2857434</v>
      </c>
      <c r="L37" s="481">
        <f>+H37-K37</f>
        <v>-4627127.909484069</v>
      </c>
      <c r="M37" s="361">
        <f>+M31+M33+M35</f>
        <v>4343196</v>
      </c>
      <c r="N37" s="491">
        <f>+J37-M37</f>
        <v>1911262.5811842084</v>
      </c>
    </row>
    <row r="38" spans="1:14" ht="12">
      <c r="A38" s="83"/>
      <c r="B38" s="53"/>
      <c r="C38" s="319"/>
      <c r="D38" s="329"/>
      <c r="E38" s="322"/>
      <c r="F38" s="60"/>
      <c r="G38" s="332"/>
      <c r="H38" s="373"/>
      <c r="I38" s="322"/>
      <c r="J38" s="386"/>
      <c r="K38" s="339">
        <f>+K37+L37</f>
        <v>-7484561.909484069</v>
      </c>
      <c r="L38" s="482">
        <f>+H37-K37</f>
        <v>-4627127.909484069</v>
      </c>
      <c r="M38" s="353">
        <f>+M37+N37</f>
        <v>6254458.581184208</v>
      </c>
      <c r="N38" s="492">
        <f>+J37-M37</f>
        <v>1911262.5811842084</v>
      </c>
    </row>
    <row r="39" spans="1:14" ht="12">
      <c r="A39" s="53"/>
      <c r="B39" s="335"/>
      <c r="C39" s="319"/>
      <c r="D39" s="336"/>
      <c r="E39" s="312"/>
      <c r="F39" s="312"/>
      <c r="G39" s="312"/>
      <c r="H39" s="373"/>
      <c r="I39" s="62"/>
      <c r="J39" s="395"/>
      <c r="L39" s="477" t="s">
        <v>273</v>
      </c>
      <c r="M39" s="351"/>
      <c r="N39" s="487" t="s">
        <v>276</v>
      </c>
    </row>
    <row r="40" spans="1:14" ht="12">
      <c r="A40" s="53" t="s">
        <v>44</v>
      </c>
      <c r="B40" s="335"/>
      <c r="C40" s="52"/>
      <c r="D40" s="319"/>
      <c r="E40" s="312"/>
      <c r="F40" s="312"/>
      <c r="G40" s="312"/>
      <c r="H40" s="373"/>
      <c r="I40" s="62"/>
      <c r="J40" s="395"/>
      <c r="L40" s="477"/>
      <c r="M40" s="351"/>
      <c r="N40" s="487"/>
    </row>
    <row r="41" spans="1:14" ht="12">
      <c r="A41" s="53" t="s">
        <v>148</v>
      </c>
      <c r="B41" s="335"/>
      <c r="C41" s="52"/>
      <c r="D41" s="426">
        <f>+L41</f>
        <v>-4582929.909484069</v>
      </c>
      <c r="E41" s="315"/>
      <c r="F41" s="61">
        <f>+F37</f>
        <v>1911262.4792562146</v>
      </c>
      <c r="G41" s="312"/>
      <c r="H41" s="368">
        <f>+H37-H42</f>
        <v>-7556656.909484069</v>
      </c>
      <c r="I41" s="62"/>
      <c r="J41" s="396">
        <f>+J37</f>
        <v>6254458.581184208</v>
      </c>
      <c r="K41" s="339">
        <v>-2973727</v>
      </c>
      <c r="L41" s="479">
        <f>+H41-K41</f>
        <v>-4582929.909484069</v>
      </c>
      <c r="M41" s="353">
        <f>+M37</f>
        <v>4343196</v>
      </c>
      <c r="N41" s="489">
        <f>+N37</f>
        <v>1911262.5811842084</v>
      </c>
    </row>
    <row r="42" spans="1:14" ht="12">
      <c r="A42" s="53" t="s">
        <v>149</v>
      </c>
      <c r="B42" s="335"/>
      <c r="C42" s="52"/>
      <c r="D42" s="426">
        <f>+L42</f>
        <v>-44198</v>
      </c>
      <c r="E42" s="312"/>
      <c r="F42" s="61">
        <f>+N42</f>
        <v>0</v>
      </c>
      <c r="G42" s="312"/>
      <c r="H42" s="368">
        <f>+'IS'!H45</f>
        <v>72095</v>
      </c>
      <c r="I42" s="312"/>
      <c r="J42" s="391">
        <v>0</v>
      </c>
      <c r="K42" s="339">
        <v>116293</v>
      </c>
      <c r="L42" s="479">
        <f>+H42-K42</f>
        <v>-44198</v>
      </c>
      <c r="M42" s="353">
        <v>0</v>
      </c>
      <c r="N42" s="487">
        <v>0</v>
      </c>
    </row>
    <row r="43" spans="1:14" ht="12.75" thickBot="1">
      <c r="A43" s="53"/>
      <c r="B43" s="335"/>
      <c r="C43" s="52"/>
      <c r="D43" s="427">
        <f>+D41+D42</f>
        <v>-4627127.909484069</v>
      </c>
      <c r="E43" s="312"/>
      <c r="F43" s="333">
        <f>+F41+F42</f>
        <v>1911262.4792562146</v>
      </c>
      <c r="G43" s="312"/>
      <c r="H43" s="374">
        <f>+H37</f>
        <v>-7484561.909484069</v>
      </c>
      <c r="I43" s="62"/>
      <c r="J43" s="397">
        <f>+J41+J42</f>
        <v>6254458.581184208</v>
      </c>
      <c r="K43" s="349">
        <f>+K41+K42</f>
        <v>-2857434</v>
      </c>
      <c r="L43" s="483">
        <f>+L41+L42</f>
        <v>-4627127.909484069</v>
      </c>
      <c r="M43" s="362">
        <f>+M41+M42</f>
        <v>4343196</v>
      </c>
      <c r="N43" s="493">
        <f>+N41+N42</f>
        <v>1911262.5811842084</v>
      </c>
    </row>
    <row r="44" spans="1:14" ht="12.75" thickBot="1">
      <c r="A44" s="53"/>
      <c r="B44" s="335"/>
      <c r="C44" s="53"/>
      <c r="D44" s="61"/>
      <c r="E44" s="312"/>
      <c r="F44" s="312"/>
      <c r="G44" s="312"/>
      <c r="H44" s="367"/>
      <c r="I44" s="62"/>
      <c r="J44" s="395"/>
      <c r="L44" s="484"/>
      <c r="M44" s="351"/>
      <c r="N44" s="494"/>
    </row>
    <row r="45" spans="8:11" ht="12">
      <c r="H45" s="399"/>
      <c r="J45" s="398">
        <f>+M37+N37</f>
        <v>6254458.581184208</v>
      </c>
      <c r="K45" s="435"/>
    </row>
    <row r="46" ht="12">
      <c r="J46" s="398">
        <f>+J37-J45</f>
        <v>0</v>
      </c>
    </row>
    <row r="47" spans="1:14" ht="12">
      <c r="A47" s="55"/>
      <c r="B47" s="55"/>
      <c r="C47" s="55"/>
      <c r="D47" s="600" t="s">
        <v>16</v>
      </c>
      <c r="E47" s="600"/>
      <c r="F47" s="600"/>
      <c r="G47" s="39"/>
      <c r="H47" s="601" t="s">
        <v>17</v>
      </c>
      <c r="I47" s="601"/>
      <c r="J47" s="601"/>
      <c r="K47" s="414" t="s">
        <v>271</v>
      </c>
      <c r="L47" s="518"/>
      <c r="M47" s="519" t="s">
        <v>271</v>
      </c>
      <c r="N47" s="520"/>
    </row>
    <row r="48" spans="1:14" ht="12">
      <c r="A48" s="55"/>
      <c r="B48" s="55"/>
      <c r="C48" s="55"/>
      <c r="D48" s="517"/>
      <c r="E48" s="517"/>
      <c r="F48" s="517"/>
      <c r="G48" s="39"/>
      <c r="H48" s="521"/>
      <c r="I48" s="39"/>
      <c r="J48" s="522"/>
      <c r="K48" s="414" t="s">
        <v>278</v>
      </c>
      <c r="L48" s="518" t="s">
        <v>272</v>
      </c>
      <c r="M48" s="519" t="s">
        <v>278</v>
      </c>
      <c r="N48" s="520" t="s">
        <v>272</v>
      </c>
    </row>
    <row r="49" spans="1:14" ht="12">
      <c r="A49" s="55"/>
      <c r="B49" s="55"/>
      <c r="C49" s="55"/>
      <c r="D49" s="601" t="s">
        <v>43</v>
      </c>
      <c r="E49" s="601"/>
      <c r="F49" s="601"/>
      <c r="G49" s="39"/>
      <c r="H49" s="601" t="s">
        <v>261</v>
      </c>
      <c r="I49" s="601"/>
      <c r="J49" s="601"/>
      <c r="K49" s="414"/>
      <c r="L49" s="523">
        <v>39813</v>
      </c>
      <c r="M49" s="519"/>
      <c r="N49" s="524">
        <v>39447</v>
      </c>
    </row>
    <row r="50" spans="1:14" ht="12">
      <c r="A50" s="55"/>
      <c r="B50" s="55"/>
      <c r="C50" s="55"/>
      <c r="D50" s="525" t="s">
        <v>262</v>
      </c>
      <c r="E50" s="526"/>
      <c r="F50" s="525" t="s">
        <v>263</v>
      </c>
      <c r="G50" s="527"/>
      <c r="H50" s="528" t="s">
        <v>262</v>
      </c>
      <c r="I50" s="529"/>
      <c r="J50" s="530" t="s">
        <v>263</v>
      </c>
      <c r="K50" s="531" t="s">
        <v>270</v>
      </c>
      <c r="L50" s="532"/>
      <c r="M50" s="533" t="s">
        <v>277</v>
      </c>
      <c r="N50" s="534"/>
    </row>
    <row r="51" spans="1:11" ht="12">
      <c r="A51" s="55"/>
      <c r="B51" s="55"/>
      <c r="C51" s="55"/>
      <c r="D51" s="56"/>
      <c r="E51" s="55"/>
      <c r="F51" s="55"/>
      <c r="G51" s="55"/>
      <c r="H51" s="412"/>
      <c r="I51" s="55"/>
      <c r="J51" s="413"/>
      <c r="K51" s="415"/>
    </row>
    <row r="52" spans="1:11" ht="12">
      <c r="A52" s="55"/>
      <c r="B52" s="55"/>
      <c r="C52" s="55"/>
      <c r="D52" s="56"/>
      <c r="E52" s="55"/>
      <c r="F52" s="55"/>
      <c r="G52" s="55"/>
      <c r="H52" s="412"/>
      <c r="I52" s="55"/>
      <c r="J52" s="413"/>
      <c r="K52" s="415"/>
    </row>
    <row r="53" spans="1:11" ht="12">
      <c r="A53" s="55"/>
      <c r="B53" s="55"/>
      <c r="C53" s="55"/>
      <c r="D53" s="55"/>
      <c r="E53" s="55"/>
      <c r="F53" s="55"/>
      <c r="G53" s="55"/>
      <c r="H53" s="412"/>
      <c r="I53" s="55"/>
      <c r="J53" s="413"/>
      <c r="K53" s="415"/>
    </row>
    <row r="54" spans="1:11" ht="12">
      <c r="A54" s="55"/>
      <c r="B54" s="55"/>
      <c r="C54" s="55"/>
      <c r="D54" s="56"/>
      <c r="E54" s="55"/>
      <c r="F54" s="55"/>
      <c r="G54" s="55"/>
      <c r="H54" s="412"/>
      <c r="I54" s="55"/>
      <c r="J54" s="416"/>
      <c r="K54" s="415"/>
    </row>
    <row r="55" spans="1:11" ht="12">
      <c r="A55" s="55"/>
      <c r="B55" s="417"/>
      <c r="C55" s="55"/>
      <c r="D55" s="55"/>
      <c r="E55" s="55"/>
      <c r="F55" s="55"/>
      <c r="G55" s="55"/>
      <c r="H55" s="412"/>
      <c r="I55" s="55"/>
      <c r="J55" s="413"/>
      <c r="K55" s="415"/>
    </row>
    <row r="56" spans="1:11" ht="12">
      <c r="A56" s="55"/>
      <c r="B56" s="55"/>
      <c r="C56" s="55"/>
      <c r="D56" s="55"/>
      <c r="E56" s="55"/>
      <c r="F56" s="55"/>
      <c r="G56" s="55"/>
      <c r="H56" s="412"/>
      <c r="I56" s="55"/>
      <c r="J56" s="416"/>
      <c r="K56" s="418"/>
    </row>
    <row r="57" spans="1:11" ht="12">
      <c r="A57" s="55"/>
      <c r="B57" s="55"/>
      <c r="C57" s="55"/>
      <c r="D57" s="55"/>
      <c r="E57" s="55"/>
      <c r="F57" s="55"/>
      <c r="G57" s="55"/>
      <c r="H57" s="412"/>
      <c r="I57" s="55"/>
      <c r="J57" s="413"/>
      <c r="K57" s="414"/>
    </row>
    <row r="58" spans="1:11" ht="12">
      <c r="A58" s="55"/>
      <c r="B58" s="55"/>
      <c r="C58" s="55"/>
      <c r="D58" s="55"/>
      <c r="E58" s="55"/>
      <c r="F58" s="55"/>
      <c r="G58" s="55"/>
      <c r="H58" s="412"/>
      <c r="I58" s="55"/>
      <c r="J58" s="413"/>
      <c r="K58" s="414"/>
    </row>
    <row r="59" spans="1:11" ht="12">
      <c r="A59" s="55"/>
      <c r="B59" s="55"/>
      <c r="C59" s="55"/>
      <c r="D59" s="55"/>
      <c r="E59" s="55"/>
      <c r="F59" s="55"/>
      <c r="G59" s="55"/>
      <c r="H59" s="412"/>
      <c r="I59" s="55"/>
      <c r="J59" s="413"/>
      <c r="K59" s="414"/>
    </row>
    <row r="60" spans="1:11" ht="12">
      <c r="A60" s="55"/>
      <c r="B60" s="55"/>
      <c r="C60" s="55"/>
      <c r="D60" s="55"/>
      <c r="E60" s="55"/>
      <c r="F60" s="55"/>
      <c r="G60" s="55"/>
      <c r="H60" s="412"/>
      <c r="I60" s="55"/>
      <c r="J60" s="413"/>
      <c r="K60" s="414"/>
    </row>
    <row r="61" spans="1:11" ht="12">
      <c r="A61" s="55"/>
      <c r="B61" s="55"/>
      <c r="C61" s="55"/>
      <c r="D61" s="55"/>
      <c r="E61" s="55"/>
      <c r="F61" s="55"/>
      <c r="G61" s="55"/>
      <c r="H61" s="412"/>
      <c r="I61" s="55"/>
      <c r="J61" s="413"/>
      <c r="K61" s="414"/>
    </row>
    <row r="62" spans="1:11" ht="12">
      <c r="A62" s="55"/>
      <c r="B62" s="55"/>
      <c r="C62" s="55"/>
      <c r="D62" s="55"/>
      <c r="E62" s="55"/>
      <c r="F62" s="55"/>
      <c r="G62" s="55"/>
      <c r="H62" s="412"/>
      <c r="I62" s="55"/>
      <c r="J62" s="413"/>
      <c r="K62" s="414"/>
    </row>
  </sheetData>
  <sheetProtection/>
  <mergeCells count="11">
    <mergeCell ref="D47:F47"/>
    <mergeCell ref="H47:J47"/>
    <mergeCell ref="D49:F49"/>
    <mergeCell ref="H49:J49"/>
    <mergeCell ref="D9:F9"/>
    <mergeCell ref="A2:J2"/>
    <mergeCell ref="A3:J3"/>
    <mergeCell ref="A4:J4"/>
    <mergeCell ref="D7:F7"/>
    <mergeCell ref="H7:J7"/>
    <mergeCell ref="H9:J9"/>
  </mergeCells>
  <printOptions/>
  <pageMargins left="0.7086614173228347" right="0.7086614173228347" top="0.7480314960629921" bottom="0.7480314960629921" header="0.31496062992125984" footer="0.31496062992125984"/>
  <pageSetup horizontalDpi="600" verticalDpi="600" orientation="portrait" scale="56" r:id="rId1"/>
  <headerFooter>
    <oddFooter>&amp;L&amp;8&amp;D&amp;T&amp;C&amp;8&amp;F</oddFooter>
  </headerFooter>
  <rowBreaks count="1" manualBreakCount="1">
    <brk id="53" max="255" man="1"/>
  </rowBreaks>
</worksheet>
</file>

<file path=xl/worksheets/sheet7.xml><?xml version="1.0" encoding="utf-8"?>
<worksheet xmlns="http://schemas.openxmlformats.org/spreadsheetml/2006/main" xmlns:r="http://schemas.openxmlformats.org/officeDocument/2006/relationships">
  <dimension ref="A1:J14"/>
  <sheetViews>
    <sheetView view="pageBreakPreview" zoomScale="60" zoomScalePageLayoutView="0" workbookViewId="0" topLeftCell="A1">
      <selection activeCell="G12" sqref="G12"/>
    </sheetView>
  </sheetViews>
  <sheetFormatPr defaultColWidth="9.140625" defaultRowHeight="12.75"/>
  <cols>
    <col min="1" max="1" width="22.28125" style="0" customWidth="1"/>
    <col min="2" max="2" width="16.140625" style="0" customWidth="1"/>
    <col min="4" max="4" width="12.57421875" style="0" customWidth="1"/>
    <col min="5" max="5" width="13.421875" style="0" customWidth="1"/>
    <col min="6" max="6" width="15.28125" style="0" customWidth="1"/>
    <col min="7" max="7" width="13.28125" style="0" customWidth="1"/>
    <col min="9" max="9" width="15.00390625" style="0" bestFit="1" customWidth="1"/>
    <col min="10" max="10" width="12.28125" style="0" bestFit="1" customWidth="1"/>
  </cols>
  <sheetData>
    <row r="1" ht="29.25" customHeight="1">
      <c r="B1" s="472" t="s">
        <v>345</v>
      </c>
    </row>
    <row r="3" ht="12.75">
      <c r="A3" s="401" t="s">
        <v>313</v>
      </c>
    </row>
    <row r="5" spans="6:7" ht="12.75">
      <c r="F5" s="420" t="s">
        <v>315</v>
      </c>
      <c r="G5" s="420" t="s">
        <v>316</v>
      </c>
    </row>
    <row r="6" spans="1:9" ht="38.25">
      <c r="A6" s="402"/>
      <c r="B6" s="403" t="s">
        <v>308</v>
      </c>
      <c r="C6" s="403" t="s">
        <v>309</v>
      </c>
      <c r="D6" s="403" t="s">
        <v>310</v>
      </c>
      <c r="E6" s="403" t="s">
        <v>311</v>
      </c>
      <c r="F6" s="404" t="s">
        <v>312</v>
      </c>
      <c r="G6" s="403" t="s">
        <v>309</v>
      </c>
      <c r="H6" s="403" t="s">
        <v>310</v>
      </c>
      <c r="I6" s="404" t="s">
        <v>312</v>
      </c>
    </row>
    <row r="7" spans="1:9" ht="12.75">
      <c r="A7" s="405"/>
      <c r="B7" s="2"/>
      <c r="C7" s="2"/>
      <c r="D7" s="2"/>
      <c r="E7" s="2"/>
      <c r="F7" s="2"/>
      <c r="I7" s="464"/>
    </row>
    <row r="8" spans="1:10" ht="12.75">
      <c r="A8" s="2" t="s">
        <v>321</v>
      </c>
      <c r="B8" s="406">
        <v>100000000</v>
      </c>
      <c r="C8" s="2">
        <v>365</v>
      </c>
      <c r="D8" s="2">
        <v>365</v>
      </c>
      <c r="E8" s="2">
        <f>+C8/D8</f>
        <v>1</v>
      </c>
      <c r="F8" s="406">
        <f>SUM(C8/D8*B8)</f>
        <v>100000000</v>
      </c>
      <c r="G8" s="2">
        <v>92</v>
      </c>
      <c r="H8">
        <f>31+30+31</f>
        <v>92</v>
      </c>
      <c r="I8" s="464">
        <f>+B8*G8/H8</f>
        <v>100000000</v>
      </c>
      <c r="J8" s="419"/>
    </row>
    <row r="9" spans="1:9" ht="12.75">
      <c r="A9" s="2" t="s">
        <v>322</v>
      </c>
      <c r="B9" s="2"/>
      <c r="C9" s="2"/>
      <c r="D9" s="2"/>
      <c r="E9" s="2"/>
      <c r="F9" s="2"/>
      <c r="I9" s="464"/>
    </row>
    <row r="10" spans="1:9" ht="12.75">
      <c r="A10" s="2"/>
      <c r="B10" s="2"/>
      <c r="C10" s="2"/>
      <c r="D10" s="2"/>
      <c r="E10" s="2"/>
      <c r="F10" s="2"/>
      <c r="I10" s="464"/>
    </row>
    <row r="11" spans="1:9" ht="12.75">
      <c r="A11" s="2" t="s">
        <v>314</v>
      </c>
      <c r="B11" s="406">
        <v>33333333</v>
      </c>
      <c r="C11" s="2">
        <f>30-5+31</f>
        <v>56</v>
      </c>
      <c r="D11" s="2">
        <v>365</v>
      </c>
      <c r="E11" s="407">
        <f>C11/D11</f>
        <v>0.15342465753424658</v>
      </c>
      <c r="F11" s="406">
        <f>SUM(C11/D11*B11)</f>
        <v>5114155.2</v>
      </c>
      <c r="G11" s="419">
        <f>30-5+31</f>
        <v>56</v>
      </c>
      <c r="H11">
        <v>92</v>
      </c>
      <c r="I11" s="464">
        <f>+B11*G11/H11:H12</f>
        <v>20289854.86956522</v>
      </c>
    </row>
    <row r="12" spans="1:9" ht="12.75">
      <c r="A12" s="408" t="s">
        <v>323</v>
      </c>
      <c r="B12" s="409">
        <f>SUM(B8+B11)</f>
        <v>133333333</v>
      </c>
      <c r="C12" s="410"/>
      <c r="D12" s="410"/>
      <c r="E12" s="410"/>
      <c r="F12" s="411">
        <f>+F8+F11</f>
        <v>105114155.2</v>
      </c>
      <c r="G12" s="465"/>
      <c r="H12" s="466"/>
      <c r="I12" s="467">
        <f>+I8+I11</f>
        <v>120289854.86956522</v>
      </c>
    </row>
    <row r="13" spans="1:6" ht="12.75">
      <c r="A13" s="2"/>
      <c r="B13" s="2"/>
      <c r="C13" s="2"/>
      <c r="D13" s="2"/>
      <c r="E13" s="2"/>
      <c r="F13" s="2"/>
    </row>
    <row r="14" ht="12.75">
      <c r="F14" s="419"/>
    </row>
  </sheetData>
  <sheetProtection/>
  <printOptions/>
  <pageMargins left="0.7" right="0.7" top="0.75" bottom="0.75" header="0.3" footer="0.3"/>
  <pageSetup horizontalDpi="600" verticalDpi="600" orientation="portrait" scale="72" r:id="rId1"/>
</worksheet>
</file>

<file path=xl/worksheets/sheet8.xml><?xml version="1.0" encoding="utf-8"?>
<worksheet xmlns="http://schemas.openxmlformats.org/spreadsheetml/2006/main" xmlns:r="http://schemas.openxmlformats.org/officeDocument/2006/relationships">
  <dimension ref="A1:A1"/>
  <sheetViews>
    <sheetView view="pageBreakPreview" zoomScale="60"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DTS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Stacey</dc:creator>
  <cp:keywords/>
  <dc:description/>
  <cp:lastModifiedBy>Christine</cp:lastModifiedBy>
  <cp:lastPrinted>2009-02-27T07:05:18Z</cp:lastPrinted>
  <dcterms:created xsi:type="dcterms:W3CDTF">2004-07-21T09:04:59Z</dcterms:created>
  <dcterms:modified xsi:type="dcterms:W3CDTF">2009-02-27T10:03:34Z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